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NGÂN\CÔNG VIỆC\BAN KTNS\KỲ HỌP\KỲ 21\BAN CHỦ TRÌ\DTNQ TRÌNH HĐND\DTNQ TRÌNH KỲ HỌP THÔNG QUA\2.Điều chỉnh kế hoạch ĐTC\"/>
    </mc:Choice>
  </mc:AlternateContent>
  <xr:revisionPtr revIDLastSave="0" documentId="13_ncr:1_{40D87B5D-9355-4AEA-92A5-222577ED9937}" xr6:coauthVersionLast="45" xr6:coauthVersionMax="45" xr10:uidLastSave="{00000000-0000-0000-0000-000000000000}"/>
  <bookViews>
    <workbookView xWindow="-120" yWindow="-120" windowWidth="20730" windowHeight="11160" tabRatio="886" activeTab="2" xr2:uid="{00000000-000D-0000-FFFF-FFFF00000000}"/>
  </bookViews>
  <sheets>
    <sheet name="B1 TH 21-25" sheetId="5" r:id="rId1"/>
    <sheet name="B2. Bieu Dc NSĐP 21-25" sheetId="22" state="hidden" r:id="rId2"/>
    <sheet name="B2. CTDC-KH-21-25-NTM" sheetId="23" r:id="rId3"/>
    <sheet name="B4.Dieu chinh trung han CT88-" sheetId="25" state="hidden" r:id="rId4"/>
    <sheet name="B5 DC NSDP 25" sheetId="24" state="hidden" r:id="rId5"/>
    <sheet name="B3.Bieu-NQ88-2025-do " sheetId="27" r:id="rId6"/>
    <sheet name="B4.Bieu Dc-NTM 2025-" sheetId="26" r:id="rId7"/>
    <sheet name="TH cac DonVi (k in)" sheetId="20" state="hidden" r:id="rId8"/>
    <sheet name="NSTW 21-25" sheetId="6" state="hidden" r:id="rId9"/>
    <sheet name="ODA 21-25" sheetId="3" state="hidden" r:id="rId10"/>
    <sheet name="DS nop BC" sheetId="18" state="hidden" r:id="rId11"/>
    <sheet name="nang luc tk" sheetId="17" state="hidden" r:id="rId12"/>
  </sheets>
  <externalReferences>
    <externalReference r:id="rId13"/>
  </externalReferences>
  <definedNames>
    <definedName name="_Fill" localSheetId="1" hidden="1">#REF!</definedName>
    <definedName name="_Fill" localSheetId="2" hidden="1">#REF!</definedName>
    <definedName name="_Fill" localSheetId="5" hidden="1">#REF!</definedName>
    <definedName name="_Fill" localSheetId="6" hidden="1">#REF!</definedName>
    <definedName name="_Fill" localSheetId="3" hidden="1">#REF!</definedName>
    <definedName name="_Fill" localSheetId="4" hidden="1">#REF!</definedName>
    <definedName name="_Fill" hidden="1">#REF!</definedName>
    <definedName name="_xlnm._FilterDatabase" localSheetId="1" hidden="1">'B2. Bieu Dc NSĐP 21-25'!#REF!</definedName>
    <definedName name="_xlnm._FilterDatabase" localSheetId="2" hidden="1">'B2. CTDC-KH-21-25-NTM'!$A$12:$P$15</definedName>
    <definedName name="_xlnm._FilterDatabase" localSheetId="5" hidden="1">'B3.Bieu-NQ88-2025-do '!$A$11:$IC$87</definedName>
    <definedName name="_xlnm._FilterDatabase" localSheetId="6" hidden="1">'B4.Bieu Dc-NTM 2025-'!$A$11:$IB$12</definedName>
    <definedName name="_xlnm._FilterDatabase" localSheetId="3" hidden="1">'B4.Dieu chinh trung han CT88-'!$A$11:$HY$25</definedName>
    <definedName name="_xlnm._FilterDatabase" localSheetId="4" hidden="1">'B5 DC NSDP 25'!$A$11:$AM$28</definedName>
    <definedName name="_xlnm._FilterDatabase" localSheetId="8" hidden="1">'NSTW 21-25'!$A$12:$AV$156</definedName>
    <definedName name="_xlnm._FilterDatabase" localSheetId="9" hidden="1">'ODA 21-25'!$A$14:$AY$37</definedName>
    <definedName name="_Key1" localSheetId="1" hidden="1">#REF!</definedName>
    <definedName name="_Key1" localSheetId="2" hidden="1">#REF!</definedName>
    <definedName name="_Key1" localSheetId="5" hidden="1">#REF!</definedName>
    <definedName name="_Key1" localSheetId="6" hidden="1">#REF!</definedName>
    <definedName name="_Key1" localSheetId="3" hidden="1">#REF!</definedName>
    <definedName name="_Key1" localSheetId="4" hidden="1">#REF!</definedName>
    <definedName name="_Key1" hidden="1">#REF!</definedName>
    <definedName name="_Key2" localSheetId="1" hidden="1">#REF!</definedName>
    <definedName name="_Key2" localSheetId="2" hidden="1">#REF!</definedName>
    <definedName name="_Key2" localSheetId="5" hidden="1">#REF!</definedName>
    <definedName name="_Key2" localSheetId="6"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5" hidden="1">#REF!</definedName>
    <definedName name="_Sort" localSheetId="6" hidden="1">#REF!</definedName>
    <definedName name="_Sort" localSheetId="3" hidden="1">#REF!</definedName>
    <definedName name="_Sort" localSheetId="4" hidden="1">#REF!</definedName>
    <definedName name="_Sort" hidden="1">#REF!</definedName>
    <definedName name="B5.1" localSheetId="1" hidden="1">{"'Sheet1'!$L$16"}</definedName>
    <definedName name="B5.1" localSheetId="2" hidden="1">{"'Sheet1'!$L$16"}</definedName>
    <definedName name="B5.1" localSheetId="5" hidden="1">{"'Sheet1'!$L$16"}</definedName>
    <definedName name="B5.1" localSheetId="6" hidden="1">{"'Sheet1'!$L$16"}</definedName>
    <definedName name="B5.1" localSheetId="3" hidden="1">{"'Sheet1'!$L$16"}</definedName>
    <definedName name="B5.1" localSheetId="4" hidden="1">{"'Sheet1'!$L$16"}</definedName>
    <definedName name="B5.1" hidden="1">{"'Sheet1'!$L$16"}</definedName>
    <definedName name="CLVC3">0.1</definedName>
    <definedName name="D" localSheetId="2">[1]!DataFilter</definedName>
    <definedName name="D" localSheetId="5">[1]!DataFilter</definedName>
    <definedName name="D" localSheetId="6">[1]!DataFilter</definedName>
    <definedName name="D" localSheetId="3">[1]!DataFilter</definedName>
    <definedName name="D">[1]!DataFilter</definedName>
    <definedName name="DataFilter" localSheetId="2">[1]!DataFilter</definedName>
    <definedName name="DataFilter" localSheetId="5">[1]!DataFilter</definedName>
    <definedName name="DataFilter" localSheetId="6">[1]!DataFilter</definedName>
    <definedName name="DataFilter" localSheetId="3">[1]!DataFilter</definedName>
    <definedName name="DataFilter">[1]!DataFilter</definedName>
    <definedName name="DataSort" localSheetId="2">[1]!DataSort</definedName>
    <definedName name="DataSort" localSheetId="5">[1]!DataSort</definedName>
    <definedName name="DataSort" localSheetId="6">[1]!DataSort</definedName>
    <definedName name="DataSort" localSheetId="3">[1]!DataSort</definedName>
    <definedName name="DataSort">[1]!DataSort</definedName>
    <definedName name="GoBack" localSheetId="2">[1]Sheet1!GoBack</definedName>
    <definedName name="GoBack" localSheetId="5">[1]Sheet1!GoBack</definedName>
    <definedName name="GoBack" localSheetId="6">[1]Sheet1!GoBack</definedName>
    <definedName name="GoBack" localSheetId="3">[1]Sheet1!GoBack</definedName>
    <definedName name="GoBack">[1]Sheet1!GoBack</definedName>
    <definedName name="h" localSheetId="1" hidden="1">{"'Sheet1'!$L$16"}</definedName>
    <definedName name="h" localSheetId="2" hidden="1">{"'Sheet1'!$L$16"}</definedName>
    <definedName name="h" localSheetId="5" hidden="1">{"'Sheet1'!$L$16"}</definedName>
    <definedName name="h" localSheetId="6" hidden="1">{"'Sheet1'!$L$16"}</definedName>
    <definedName name="h" localSheetId="3" hidden="1">{"'Sheet1'!$L$16"}</definedName>
    <definedName name="h" localSheetId="4" hidden="1">{"'Sheet1'!$L$16"}</definedName>
    <definedName name="h" hidden="1">{"'Sheet1'!$L$16"}</definedName>
    <definedName name="Heä_soá_laép_xaø_H">1.7</definedName>
    <definedName name="HSCT3">0.1</definedName>
    <definedName name="HSDN">2.5</definedName>
    <definedName name="HTML_CodePage" hidden="1">950</definedName>
    <definedName name="HTML_Control" localSheetId="1" hidden="1">{"'Sheet1'!$L$16"}</definedName>
    <definedName name="HTML_Control" localSheetId="2" hidden="1">{"'Sheet1'!$L$16"}</definedName>
    <definedName name="HTML_Control" localSheetId="5" hidden="1">{"'Sheet1'!$L$16"}</definedName>
    <definedName name="HTML_Control" localSheetId="6" hidden="1">{"'Sheet1'!$L$16"}</definedName>
    <definedName name="HTML_Control" localSheetId="3" hidden="1">{"'Sheet1'!$L$16"}</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2" hidden="1">{"'Sheet1'!$L$16"}</definedName>
    <definedName name="huy" localSheetId="5" hidden="1">{"'Sheet1'!$L$16"}</definedName>
    <definedName name="huy" localSheetId="6" hidden="1">{"'Sheet1'!$L$16"}</definedName>
    <definedName name="huy" localSheetId="3" hidden="1">{"'Sheet1'!$L$16"}</definedName>
    <definedName name="huy" localSheetId="4" hidden="1">{"'Sheet1'!$L$16"}</definedName>
    <definedName name="huy" hidden="1">{"'Sheet1'!$L$16"}</definedName>
    <definedName name="ODA" hidden="1">#REF!</definedName>
    <definedName name="_xlnm.Print_Area" localSheetId="0">'B1 TH 21-25'!$A$1:$P$22</definedName>
    <definedName name="_xlnm.Print_Area" localSheetId="1">'B2. Bieu Dc NSĐP 21-25'!$A$1:$W$32</definedName>
    <definedName name="_xlnm.Print_Area" localSheetId="2">'B2. CTDC-KH-21-25-NTM'!$A$1:$O$16</definedName>
    <definedName name="_xlnm.Print_Area" localSheetId="5">'B3.Bieu-NQ88-2025-do '!$A$1:$AP$89</definedName>
    <definedName name="_xlnm.Print_Area" localSheetId="6">'B4.Bieu Dc-NTM 2025-'!$A$1:$AO$15</definedName>
    <definedName name="_xlnm.Print_Area" localSheetId="3">'B4.Dieu chinh trung han CT88-'!$A$1:$AK$29</definedName>
    <definedName name="_xlnm.Print_Area" localSheetId="4">'B5 DC NSDP 25'!$A$1:$AM$27</definedName>
    <definedName name="_xlnm.Print_Area" localSheetId="8">'NSTW 21-25'!$A$1:$AQ$156</definedName>
    <definedName name="_xlnm.Print_Area" localSheetId="9">'ODA 21-25'!$A$1:$AT$38</definedName>
    <definedName name="_xlnm.Print_Titles" localSheetId="1">'B2. Bieu Dc NSĐP 21-25'!$5:$12</definedName>
    <definedName name="_xlnm.Print_Titles" localSheetId="2">'B2. CTDC-KH-21-25-NTM'!$5:$12</definedName>
    <definedName name="_xlnm.Print_Titles" localSheetId="5">'B3.Bieu-NQ88-2025-do '!$5:$10</definedName>
    <definedName name="_xlnm.Print_Titles" localSheetId="6">'B4.Bieu Dc-NTM 2025-'!$5:$10</definedName>
    <definedName name="_xlnm.Print_Titles" localSheetId="3">'B4.Dieu chinh trung han CT88-'!$5:$10</definedName>
    <definedName name="_xlnm.Print_Titles" localSheetId="4">'B5 DC NSDP 25'!$5:$9</definedName>
    <definedName name="_xlnm.Print_Titles" localSheetId="8">'NSTW 21-25'!$5:$12</definedName>
    <definedName name="sa" localSheetId="1" hidden="1">#REF!</definedName>
    <definedName name="sa" localSheetId="2" hidden="1">#REF!</definedName>
    <definedName name="sa" localSheetId="5" hidden="1">#REF!</definedName>
    <definedName name="sa" localSheetId="6" hidden="1">#REF!</definedName>
    <definedName name="sa" localSheetId="3" hidden="1">#REF!</definedName>
    <definedName name="sa" localSheetId="4" hidden="1">#REF!</definedName>
    <definedName name="sa" hidden="1">#REF!</definedName>
    <definedName name="TaxTV">10%</definedName>
    <definedName name="TaxXL">5%</definedName>
    <definedName name="wrn.chi._.tiÆt." localSheetId="1" hidden="1">{#N/A,#N/A,FALSE,"Chi tiÆt"}</definedName>
    <definedName name="wrn.chi._.tiÆt." localSheetId="2" hidden="1">{#N/A,#N/A,FALSE,"Chi tiÆt"}</definedName>
    <definedName name="wrn.chi._.tiÆt." localSheetId="5" hidden="1">{#N/A,#N/A,FALSE,"Chi tiÆt"}</definedName>
    <definedName name="wrn.chi._.tiÆt." localSheetId="6" hidden="1">{#N/A,#N/A,FALSE,"Chi tiÆt"}</definedName>
    <definedName name="wrn.chi._.tiÆt." localSheetId="3" hidden="1">{#N/A,#N/A,FALSE,"Chi tiÆt"}</definedName>
    <definedName name="wrn.chi._.tiÆt." localSheetId="4" hidden="1">{#N/A,#N/A,FALSE,"Chi tiÆt"}</definedName>
    <definedName name="wrn.chi._.tiÆt." hidden="1">{#N/A,#N/A,FALSE,"Chi tiÆt"}</definedName>
    <definedName name="XCCT">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23" l="1"/>
  <c r="A3" i="27" s="1"/>
  <c r="A3" i="26" s="1"/>
  <c r="I29" i="27"/>
  <c r="K29" i="27"/>
  <c r="L29" i="27"/>
  <c r="M29" i="27"/>
  <c r="N29" i="27"/>
  <c r="O29" i="27"/>
  <c r="P29" i="27"/>
  <c r="Q29" i="27"/>
  <c r="R29" i="27"/>
  <c r="S29" i="27"/>
  <c r="W29" i="27"/>
  <c r="X29" i="27"/>
  <c r="Y29" i="27"/>
  <c r="AC29" i="27"/>
  <c r="AD29" i="27"/>
  <c r="AE29" i="27"/>
  <c r="AF29" i="27"/>
  <c r="AH29" i="27"/>
  <c r="AI29" i="27"/>
  <c r="AJ29" i="27"/>
  <c r="AK29" i="27"/>
  <c r="AL29" i="27"/>
  <c r="AM29" i="27"/>
  <c r="AN29" i="27"/>
  <c r="H17" i="25"/>
  <c r="H16" i="25" s="1"/>
  <c r="I79" i="27"/>
  <c r="K79" i="27"/>
  <c r="L79" i="27"/>
  <c r="M79" i="27"/>
  <c r="N79" i="27"/>
  <c r="O79" i="27"/>
  <c r="P79" i="27"/>
  <c r="Q79" i="27"/>
  <c r="R79" i="27"/>
  <c r="S79" i="27"/>
  <c r="W79" i="27"/>
  <c r="X79" i="27"/>
  <c r="Y79" i="27"/>
  <c r="AC79" i="27"/>
  <c r="AD79" i="27"/>
  <c r="AE79" i="27"/>
  <c r="AF79" i="27"/>
  <c r="AH79" i="27"/>
  <c r="AI79" i="27"/>
  <c r="AJ79" i="27"/>
  <c r="AK79" i="27"/>
  <c r="AL79" i="27"/>
  <c r="AM79" i="27"/>
  <c r="AN79" i="27"/>
  <c r="AQ43" i="27"/>
  <c r="I17" i="25"/>
  <c r="K17" i="25"/>
  <c r="L17" i="25"/>
  <c r="M17" i="25"/>
  <c r="N17" i="25"/>
  <c r="O17" i="25"/>
  <c r="P17" i="25"/>
  <c r="Q17" i="25"/>
  <c r="R17" i="25"/>
  <c r="S17" i="25"/>
  <c r="W17" i="25"/>
  <c r="X17" i="25"/>
  <c r="Y17" i="25"/>
  <c r="AC17" i="25"/>
  <c r="AD17" i="25"/>
  <c r="AE17" i="25"/>
  <c r="AH17" i="25"/>
  <c r="AG23" i="25"/>
  <c r="AF23" i="25"/>
  <c r="AG86" i="27"/>
  <c r="AQ86" i="27" s="1"/>
  <c r="AB86" i="27"/>
  <c r="AA86" i="27"/>
  <c r="Z86" i="27"/>
  <c r="V86" i="27"/>
  <c r="T86" i="27"/>
  <c r="U86" i="27" s="1"/>
  <c r="J86" i="27"/>
  <c r="AH26" i="25"/>
  <c r="AH24" i="25" s="1"/>
  <c r="I24" i="25"/>
  <c r="K24" i="25"/>
  <c r="L24" i="25"/>
  <c r="M24" i="25"/>
  <c r="N24" i="25"/>
  <c r="O24" i="25"/>
  <c r="P24" i="25"/>
  <c r="Q24" i="25"/>
  <c r="R24" i="25"/>
  <c r="S24" i="25"/>
  <c r="W24" i="25"/>
  <c r="X24" i="25"/>
  <c r="Y24" i="25"/>
  <c r="AC24" i="25"/>
  <c r="AD24" i="25"/>
  <c r="AE24" i="25"/>
  <c r="AI24" i="25"/>
  <c r="AJ24" i="25"/>
  <c r="H24" i="25"/>
  <c r="AF28" i="25"/>
  <c r="AG28" i="25"/>
  <c r="AG20" i="25"/>
  <c r="AF20" i="25"/>
  <c r="AF15" i="25"/>
  <c r="AD110" i="27" l="1"/>
  <c r="AD111" i="27"/>
  <c r="AK62" i="27"/>
  <c r="AV55" i="27"/>
  <c r="H83" i="27" l="1"/>
  <c r="AO54" i="27"/>
  <c r="I83" i="27"/>
  <c r="K83" i="27"/>
  <c r="L83" i="27"/>
  <c r="M83" i="27"/>
  <c r="N83" i="27"/>
  <c r="O83" i="27"/>
  <c r="P83" i="27"/>
  <c r="Q83" i="27"/>
  <c r="R83" i="27"/>
  <c r="S83" i="27"/>
  <c r="V83" i="27"/>
  <c r="W83" i="27"/>
  <c r="X83" i="27"/>
  <c r="Y83" i="27"/>
  <c r="AB83" i="27"/>
  <c r="AC83" i="27"/>
  <c r="AD83" i="27"/>
  <c r="AE83" i="27"/>
  <c r="AF83" i="27"/>
  <c r="AH83" i="27"/>
  <c r="AI83" i="27"/>
  <c r="AJ83" i="27"/>
  <c r="AK83" i="27"/>
  <c r="AL83" i="27"/>
  <c r="AM83" i="27"/>
  <c r="AN83" i="27"/>
  <c r="AD109" i="27"/>
  <c r="AD117" i="27" s="1"/>
  <c r="I14" i="25"/>
  <c r="J14" i="25"/>
  <c r="K14" i="25"/>
  <c r="L14" i="25"/>
  <c r="M14" i="25"/>
  <c r="N14" i="25"/>
  <c r="O14" i="25"/>
  <c r="P14" i="25"/>
  <c r="Q14" i="25"/>
  <c r="R14" i="25"/>
  <c r="S14" i="25"/>
  <c r="T14" i="25"/>
  <c r="U14" i="25"/>
  <c r="V14" i="25"/>
  <c r="W14" i="25"/>
  <c r="X14" i="25"/>
  <c r="Y14" i="25"/>
  <c r="Z14" i="25"/>
  <c r="AA14" i="25"/>
  <c r="AB14" i="25"/>
  <c r="AC14" i="25"/>
  <c r="AD14" i="25"/>
  <c r="AE14" i="25"/>
  <c r="AH14" i="25"/>
  <c r="H14" i="25"/>
  <c r="AG15" i="25"/>
  <c r="AG14" i="25" s="1"/>
  <c r="AF14" i="25"/>
  <c r="AK88" i="27"/>
  <c r="AX103" i="27" s="1"/>
  <c r="AN107" i="27"/>
  <c r="AK109" i="27"/>
  <c r="AK25" i="27"/>
  <c r="AS26" i="27" s="1"/>
  <c r="AC115" i="27" l="1"/>
  <c r="AC123" i="27" s="1"/>
  <c r="AF118" i="27"/>
  <c r="AG110" i="27"/>
  <c r="AI117" i="27" s="1"/>
  <c r="AQ24" i="27" l="1"/>
  <c r="AQ25" i="27"/>
  <c r="AQ82" i="27"/>
  <c r="AQ88" i="27"/>
  <c r="AK57" i="27"/>
  <c r="AK16" i="27"/>
  <c r="AR92" i="27"/>
  <c r="I16" i="27"/>
  <c r="K16" i="27"/>
  <c r="L16" i="27"/>
  <c r="M16" i="27"/>
  <c r="N16" i="27"/>
  <c r="O16" i="27"/>
  <c r="P16" i="27"/>
  <c r="Q16" i="27"/>
  <c r="R16" i="27"/>
  <c r="S16" i="27"/>
  <c r="V16" i="27"/>
  <c r="W16" i="27"/>
  <c r="X16" i="27"/>
  <c r="Y16" i="27"/>
  <c r="AB16" i="27"/>
  <c r="AC16" i="27"/>
  <c r="AD16" i="27"/>
  <c r="AE16" i="27"/>
  <c r="AF16" i="27"/>
  <c r="AH16" i="27"/>
  <c r="AI16" i="27"/>
  <c r="AJ16" i="27"/>
  <c r="H16" i="27"/>
  <c r="I52" i="27"/>
  <c r="J52" i="27"/>
  <c r="K52" i="27"/>
  <c r="L52" i="27"/>
  <c r="M52" i="27"/>
  <c r="N52" i="27"/>
  <c r="O52" i="27"/>
  <c r="P52" i="27"/>
  <c r="Q52" i="27"/>
  <c r="R52" i="27"/>
  <c r="S52" i="27"/>
  <c r="T52" i="27"/>
  <c r="U52" i="27"/>
  <c r="V52" i="27"/>
  <c r="W52" i="27"/>
  <c r="X52" i="27"/>
  <c r="Y52" i="27"/>
  <c r="Z52" i="27"/>
  <c r="AA52" i="27"/>
  <c r="AB52" i="27"/>
  <c r="AC52" i="27"/>
  <c r="AD52" i="27"/>
  <c r="AE52" i="27"/>
  <c r="AF52" i="27"/>
  <c r="AG52" i="27"/>
  <c r="AH52" i="27"/>
  <c r="AI52" i="27"/>
  <c r="AJ52" i="27"/>
  <c r="H52" i="27"/>
  <c r="AK53" i="27"/>
  <c r="AQ53" i="27" s="1"/>
  <c r="AQ62" i="27"/>
  <c r="AK52" i="27" l="1"/>
  <c r="AQ52" i="27" s="1"/>
  <c r="AG18" i="25"/>
  <c r="AK47" i="27"/>
  <c r="AK26" i="27"/>
  <c r="AK15" i="27" s="1"/>
  <c r="AK44" i="27"/>
  <c r="I47" i="27"/>
  <c r="K47" i="27"/>
  <c r="L47" i="27"/>
  <c r="M47" i="27"/>
  <c r="N47" i="27"/>
  <c r="O47" i="27"/>
  <c r="P47" i="27"/>
  <c r="Q47" i="27"/>
  <c r="R47" i="27"/>
  <c r="S47" i="27"/>
  <c r="W47" i="27"/>
  <c r="X47" i="27"/>
  <c r="Y47" i="27"/>
  <c r="AC47" i="27"/>
  <c r="AD47" i="27"/>
  <c r="AE47" i="27"/>
  <c r="AF47" i="27"/>
  <c r="AH47" i="27"/>
  <c r="AI47" i="27"/>
  <c r="AJ47" i="27"/>
  <c r="H47" i="27"/>
  <c r="AK28" i="27"/>
  <c r="AG51" i="27"/>
  <c r="AQ51" i="27" s="1"/>
  <c r="AB51" i="27"/>
  <c r="AA51" i="27"/>
  <c r="Z51" i="27"/>
  <c r="V51" i="27"/>
  <c r="T51" i="27"/>
  <c r="U51" i="27" s="1"/>
  <c r="J51" i="27"/>
  <c r="AG50" i="27"/>
  <c r="AQ50" i="27" s="1"/>
  <c r="AB50" i="27"/>
  <c r="AA50" i="27"/>
  <c r="Z50" i="27"/>
  <c r="V50" i="27"/>
  <c r="T50" i="27"/>
  <c r="U50" i="27" s="1"/>
  <c r="J50" i="27"/>
  <c r="I16" i="25"/>
  <c r="K16" i="25"/>
  <c r="L16" i="25"/>
  <c r="M16" i="25"/>
  <c r="N16" i="25"/>
  <c r="O16" i="25"/>
  <c r="O13" i="25" s="1"/>
  <c r="P16" i="25"/>
  <c r="Q16" i="25"/>
  <c r="R16" i="25"/>
  <c r="S16" i="25"/>
  <c r="W16" i="25"/>
  <c r="X16" i="25"/>
  <c r="Y16" i="25"/>
  <c r="AC16" i="25"/>
  <c r="AD16" i="25"/>
  <c r="AE16" i="25"/>
  <c r="AH16" i="25"/>
  <c r="AI17" i="25"/>
  <c r="AI16" i="25" s="1"/>
  <c r="AJ17" i="25"/>
  <c r="AJ16" i="25" s="1"/>
  <c r="AG21" i="25"/>
  <c r="AG22" i="25"/>
  <c r="AF21" i="25"/>
  <c r="AF22" i="25"/>
  <c r="AG25" i="25"/>
  <c r="AG19" i="25"/>
  <c r="AG26" i="25"/>
  <c r="AG27" i="25"/>
  <c r="AF18" i="25"/>
  <c r="AF19" i="25"/>
  <c r="AF26" i="25"/>
  <c r="AF27" i="25"/>
  <c r="AF17" i="25" l="1"/>
  <c r="AF16" i="25" s="1"/>
  <c r="AG17" i="25"/>
  <c r="AG24" i="25"/>
  <c r="AJ13" i="25"/>
  <c r="P13" i="25"/>
  <c r="AI13" i="25"/>
  <c r="AH13" i="25"/>
  <c r="N13" i="25"/>
  <c r="AE13" i="25"/>
  <c r="AE12" i="25" s="1"/>
  <c r="M13" i="25"/>
  <c r="AD13" i="25"/>
  <c r="AD12" i="25" s="1"/>
  <c r="L13" i="25"/>
  <c r="AC13" i="25"/>
  <c r="K13" i="25"/>
  <c r="Y13" i="25"/>
  <c r="I13" i="25"/>
  <c r="X13" i="25"/>
  <c r="W13" i="25"/>
  <c r="S13" i="25"/>
  <c r="R13" i="25"/>
  <c r="Q13" i="25"/>
  <c r="AG16" i="25"/>
  <c r="AG13" i="25" s="1"/>
  <c r="AK14" i="27"/>
  <c r="V47" i="27"/>
  <c r="AF25" i="25"/>
  <c r="AF24" i="25" l="1"/>
  <c r="AP24" i="25" s="1"/>
  <c r="AG12" i="25"/>
  <c r="AB27" i="25"/>
  <c r="AA27" i="25"/>
  <c r="Z27" i="25"/>
  <c r="V27" i="25"/>
  <c r="T27" i="25"/>
  <c r="U27" i="25" s="1"/>
  <c r="J27" i="25"/>
  <c r="AB26" i="25"/>
  <c r="AA26" i="25"/>
  <c r="Z26" i="25"/>
  <c r="V26" i="25"/>
  <c r="T26" i="25"/>
  <c r="U26" i="25" s="1"/>
  <c r="J26" i="25"/>
  <c r="AQ19" i="25"/>
  <c r="AG92" i="27"/>
  <c r="AG77" i="27"/>
  <c r="AQ77" i="27" s="1"/>
  <c r="AA77" i="27"/>
  <c r="Z77" i="27"/>
  <c r="T77" i="27"/>
  <c r="AG76" i="27"/>
  <c r="AQ76" i="27" s="1"/>
  <c r="AA76" i="27"/>
  <c r="Z76" i="27"/>
  <c r="T76" i="27"/>
  <c r="AG75" i="27"/>
  <c r="AQ75" i="27" s="1"/>
  <c r="AA75" i="27"/>
  <c r="Z75" i="27"/>
  <c r="T75" i="27"/>
  <c r="AN74" i="27"/>
  <c r="AM74" i="27"/>
  <c r="AL74" i="27"/>
  <c r="AK74" i="27"/>
  <c r="AJ74" i="27"/>
  <c r="AI74" i="27"/>
  <c r="AH74" i="27"/>
  <c r="AF74" i="27"/>
  <c r="AE74" i="27"/>
  <c r="AD74" i="27"/>
  <c r="AC74" i="27"/>
  <c r="AB74" i="27"/>
  <c r="Y74" i="27"/>
  <c r="X74" i="27"/>
  <c r="W74" i="27"/>
  <c r="V74" i="27"/>
  <c r="U74" i="27"/>
  <c r="S74" i="27"/>
  <c r="R74" i="27"/>
  <c r="Q74" i="27"/>
  <c r="P74" i="27"/>
  <c r="O74" i="27"/>
  <c r="N74" i="27"/>
  <c r="M74" i="27"/>
  <c r="L74" i="27"/>
  <c r="K74" i="27"/>
  <c r="J74" i="27"/>
  <c r="I74" i="27"/>
  <c r="H74" i="27"/>
  <c r="AG73" i="27"/>
  <c r="AA73" i="27"/>
  <c r="AA72" i="27" s="1"/>
  <c r="Z73" i="27"/>
  <c r="Z72" i="27" s="1"/>
  <c r="T73" i="27"/>
  <c r="T72" i="27" s="1"/>
  <c r="AN72" i="27"/>
  <c r="AM72" i="27"/>
  <c r="AL72" i="27"/>
  <c r="AK72" i="27"/>
  <c r="AJ72" i="27"/>
  <c r="AI72" i="27"/>
  <c r="AH72" i="27"/>
  <c r="AF72" i="27"/>
  <c r="AE72" i="27"/>
  <c r="AD72" i="27"/>
  <c r="AC72" i="27"/>
  <c r="AB72" i="27"/>
  <c r="Y72" i="27"/>
  <c r="X72" i="27"/>
  <c r="W72" i="27"/>
  <c r="V72" i="27"/>
  <c r="U72" i="27"/>
  <c r="S72" i="27"/>
  <c r="R72" i="27"/>
  <c r="Q72" i="27"/>
  <c r="P72" i="27"/>
  <c r="O72" i="27"/>
  <c r="N72" i="27"/>
  <c r="M72" i="27"/>
  <c r="L72" i="27"/>
  <c r="K72" i="27"/>
  <c r="J72" i="27"/>
  <c r="I72" i="27"/>
  <c r="H72" i="27"/>
  <c r="AG87" i="27"/>
  <c r="AA87" i="27"/>
  <c r="Z87" i="27"/>
  <c r="T87" i="27"/>
  <c r="U87" i="27" s="1"/>
  <c r="J87" i="27"/>
  <c r="AG71" i="27"/>
  <c r="AA71" i="27"/>
  <c r="AA70" i="27" s="1"/>
  <c r="Z71" i="27"/>
  <c r="Z70" i="27" s="1"/>
  <c r="T71" i="27"/>
  <c r="T70" i="27" s="1"/>
  <c r="AN70" i="27"/>
  <c r="AM70" i="27"/>
  <c r="AL70" i="27"/>
  <c r="AK70" i="27"/>
  <c r="AJ70" i="27"/>
  <c r="AI70" i="27"/>
  <c r="AH70" i="27"/>
  <c r="AF70" i="27"/>
  <c r="AE70" i="27"/>
  <c r="AD70" i="27"/>
  <c r="AC70" i="27"/>
  <c r="AB70" i="27"/>
  <c r="Y70" i="27"/>
  <c r="X70" i="27"/>
  <c r="W70" i="27"/>
  <c r="V70" i="27"/>
  <c r="U70" i="27"/>
  <c r="S70" i="27"/>
  <c r="R70" i="27"/>
  <c r="Q70" i="27"/>
  <c r="P70" i="27"/>
  <c r="O70" i="27"/>
  <c r="N70" i="27"/>
  <c r="M70" i="27"/>
  <c r="L70" i="27"/>
  <c r="K70" i="27"/>
  <c r="J70" i="27"/>
  <c r="I70" i="27"/>
  <c r="H70" i="27"/>
  <c r="AG69" i="27"/>
  <c r="AA69" i="27"/>
  <c r="AA68" i="27" s="1"/>
  <c r="Z69" i="27"/>
  <c r="Z68" i="27" s="1"/>
  <c r="T69" i="27"/>
  <c r="T68" i="27" s="1"/>
  <c r="AN68" i="27"/>
  <c r="AM68" i="27"/>
  <c r="AL68" i="27"/>
  <c r="AK68" i="27"/>
  <c r="AJ68" i="27"/>
  <c r="AI68" i="27"/>
  <c r="AH68" i="27"/>
  <c r="AF68" i="27"/>
  <c r="AE68" i="27"/>
  <c r="AD68" i="27"/>
  <c r="AC68" i="27"/>
  <c r="AB68" i="27"/>
  <c r="Y68" i="27"/>
  <c r="X68" i="27"/>
  <c r="W68" i="27"/>
  <c r="V68" i="27"/>
  <c r="U68" i="27"/>
  <c r="S68" i="27"/>
  <c r="R68" i="27"/>
  <c r="Q68" i="27"/>
  <c r="P68" i="27"/>
  <c r="O68" i="27"/>
  <c r="N68" i="27"/>
  <c r="M68" i="27"/>
  <c r="L68" i="27"/>
  <c r="K68" i="27"/>
  <c r="J68" i="27"/>
  <c r="I68" i="27"/>
  <c r="H68" i="27"/>
  <c r="AG67" i="27"/>
  <c r="AQ67" i="27" s="1"/>
  <c r="AA67" i="27"/>
  <c r="Z67" i="27"/>
  <c r="T67" i="27"/>
  <c r="AG66" i="27"/>
  <c r="AQ66" i="27" s="1"/>
  <c r="AA66" i="27"/>
  <c r="Z66" i="27"/>
  <c r="T66" i="27"/>
  <c r="AN65" i="27"/>
  <c r="AM65" i="27"/>
  <c r="AL65" i="27"/>
  <c r="AK65" i="27"/>
  <c r="AJ65" i="27"/>
  <c r="AI65" i="27"/>
  <c r="AH65" i="27"/>
  <c r="AF65" i="27"/>
  <c r="AE65" i="27"/>
  <c r="AD65" i="27"/>
  <c r="AC65" i="27"/>
  <c r="AB65" i="27"/>
  <c r="Y65" i="27"/>
  <c r="X65" i="27"/>
  <c r="W65" i="27"/>
  <c r="V65" i="27"/>
  <c r="U65" i="27"/>
  <c r="S65" i="27"/>
  <c r="R65" i="27"/>
  <c r="Q65" i="27"/>
  <c r="P65" i="27"/>
  <c r="O65" i="27"/>
  <c r="N65" i="27"/>
  <c r="M65" i="27"/>
  <c r="L65" i="27"/>
  <c r="K65" i="27"/>
  <c r="J65" i="27"/>
  <c r="I65" i="27"/>
  <c r="H65" i="27"/>
  <c r="AG64" i="27"/>
  <c r="AB64" i="27"/>
  <c r="AB63" i="27" s="1"/>
  <c r="AN63" i="27"/>
  <c r="AM63" i="27"/>
  <c r="AL63" i="27"/>
  <c r="AK63" i="27"/>
  <c r="AJ63" i="27"/>
  <c r="AI63" i="27"/>
  <c r="AH63" i="27"/>
  <c r="AF63" i="27"/>
  <c r="AE63" i="27"/>
  <c r="AD63" i="27"/>
  <c r="AC63" i="27"/>
  <c r="AA63" i="27"/>
  <c r="Z63" i="27"/>
  <c r="Y63" i="27"/>
  <c r="X63" i="27"/>
  <c r="W63" i="27"/>
  <c r="V63" i="27"/>
  <c r="U63" i="27"/>
  <c r="T63" i="27"/>
  <c r="S63" i="27"/>
  <c r="R63" i="27"/>
  <c r="Q63" i="27"/>
  <c r="P63" i="27"/>
  <c r="O63" i="27"/>
  <c r="N63" i="27"/>
  <c r="M63" i="27"/>
  <c r="L63" i="27"/>
  <c r="K63" i="27"/>
  <c r="J63" i="27"/>
  <c r="I63" i="27"/>
  <c r="H63" i="27"/>
  <c r="AG85" i="27"/>
  <c r="AA85" i="27"/>
  <c r="Z85" i="27"/>
  <c r="T85" i="27"/>
  <c r="J85" i="27"/>
  <c r="AG41" i="27"/>
  <c r="AQ41" i="27" s="1"/>
  <c r="AB41" i="27"/>
  <c r="AA41" i="27"/>
  <c r="Z41" i="27"/>
  <c r="V41" i="27"/>
  <c r="T41" i="27"/>
  <c r="U41" i="27" s="1"/>
  <c r="J41" i="27"/>
  <c r="AG81" i="27"/>
  <c r="AQ81" i="27" s="1"/>
  <c r="AB81" i="27"/>
  <c r="AB79" i="27" s="1"/>
  <c r="AA81" i="27"/>
  <c r="Z81" i="27"/>
  <c r="V81" i="27"/>
  <c r="V79" i="27" s="1"/>
  <c r="T81" i="27"/>
  <c r="J81" i="27"/>
  <c r="H81" i="27"/>
  <c r="H79" i="27" s="1"/>
  <c r="AG80" i="27"/>
  <c r="AA80" i="27"/>
  <c r="Z80" i="27"/>
  <c r="T80" i="27"/>
  <c r="J80" i="27"/>
  <c r="AM78" i="27"/>
  <c r="AL78" i="27"/>
  <c r="AI78" i="27"/>
  <c r="AH78" i="27"/>
  <c r="AF78" i="27"/>
  <c r="AE78" i="27"/>
  <c r="AD78" i="27"/>
  <c r="AC78" i="27"/>
  <c r="W78" i="27"/>
  <c r="S78" i="27"/>
  <c r="Q78" i="27"/>
  <c r="P78" i="27"/>
  <c r="O78" i="27"/>
  <c r="N78" i="27"/>
  <c r="M78" i="27"/>
  <c r="K78" i="27"/>
  <c r="I78" i="27"/>
  <c r="AN78" i="27"/>
  <c r="AK78" i="27"/>
  <c r="AJ78" i="27"/>
  <c r="Y78" i="27"/>
  <c r="X78" i="27"/>
  <c r="R78" i="27"/>
  <c r="L78" i="27"/>
  <c r="AG61" i="27"/>
  <c r="AA62" i="27"/>
  <c r="AA61" i="27" s="1"/>
  <c r="Z62" i="27"/>
  <c r="Z61" i="27" s="1"/>
  <c r="T62" i="27"/>
  <c r="T61" i="27" s="1"/>
  <c r="AN61" i="27"/>
  <c r="AM61" i="27"/>
  <c r="AL61" i="27"/>
  <c r="AK61" i="27"/>
  <c r="AJ61" i="27"/>
  <c r="AI61" i="27"/>
  <c r="AH61" i="27"/>
  <c r="AF61" i="27"/>
  <c r="AE61" i="27"/>
  <c r="AD61" i="27"/>
  <c r="AC61" i="27"/>
  <c r="AB61" i="27"/>
  <c r="Y61" i="27"/>
  <c r="X61" i="27"/>
  <c r="W61" i="27"/>
  <c r="V61" i="27"/>
  <c r="U61" i="27"/>
  <c r="S61" i="27"/>
  <c r="R61" i="27"/>
  <c r="Q61" i="27"/>
  <c r="P61" i="27"/>
  <c r="O61" i="27"/>
  <c r="N61" i="27"/>
  <c r="M61" i="27"/>
  <c r="L61" i="27"/>
  <c r="K61" i="27"/>
  <c r="J61" i="27"/>
  <c r="I61" i="27"/>
  <c r="H61" i="27"/>
  <c r="AG84" i="27"/>
  <c r="AA84" i="27"/>
  <c r="Z84" i="27"/>
  <c r="T84" i="27"/>
  <c r="J84" i="27"/>
  <c r="AG60" i="27"/>
  <c r="AQ60" i="27" s="1"/>
  <c r="AA60" i="27"/>
  <c r="Z60" i="27"/>
  <c r="T60" i="27"/>
  <c r="AG59" i="27"/>
  <c r="AQ59" i="27" s="1"/>
  <c r="AA59" i="27"/>
  <c r="Z59" i="27"/>
  <c r="T59" i="27"/>
  <c r="AG58" i="27"/>
  <c r="AQ58" i="27" s="1"/>
  <c r="AA58" i="27"/>
  <c r="Z58" i="27"/>
  <c r="T58" i="27"/>
  <c r="AN57" i="27"/>
  <c r="AN56" i="27" s="1"/>
  <c r="AM57" i="27"/>
  <c r="AM56" i="27" s="1"/>
  <c r="AL57" i="27"/>
  <c r="AL56" i="27" s="1"/>
  <c r="AL55" i="27" s="1"/>
  <c r="AL54" i="27" s="1"/>
  <c r="AJ57" i="27"/>
  <c r="AI57" i="27"/>
  <c r="AH57" i="27"/>
  <c r="AF57" i="27"/>
  <c r="AE57" i="27"/>
  <c r="AD57" i="27"/>
  <c r="AC57" i="27"/>
  <c r="AB57" i="27"/>
  <c r="Y57" i="27"/>
  <c r="X57" i="27"/>
  <c r="W57" i="27"/>
  <c r="V57" i="27"/>
  <c r="U57" i="27"/>
  <c r="S57" i="27"/>
  <c r="R57" i="27"/>
  <c r="Q57" i="27"/>
  <c r="P57" i="27"/>
  <c r="O57" i="27"/>
  <c r="N57" i="27"/>
  <c r="M57" i="27"/>
  <c r="L57" i="27"/>
  <c r="K57" i="27"/>
  <c r="J57" i="27"/>
  <c r="I57" i="27"/>
  <c r="H57" i="27"/>
  <c r="AG49" i="27"/>
  <c r="AQ49" i="27" s="1"/>
  <c r="AB49" i="27"/>
  <c r="AB47" i="27" s="1"/>
  <c r="AA49" i="27"/>
  <c r="Z49" i="27"/>
  <c r="AG48" i="27"/>
  <c r="AQ48" i="27" s="1"/>
  <c r="AA48" i="27"/>
  <c r="Z48" i="27"/>
  <c r="T48" i="27"/>
  <c r="J48" i="27"/>
  <c r="J47" i="27" s="1"/>
  <c r="AN47" i="27"/>
  <c r="AM47" i="27"/>
  <c r="AL47" i="27"/>
  <c r="AG46" i="27"/>
  <c r="AQ46" i="27" s="1"/>
  <c r="AB46" i="27"/>
  <c r="AA46" i="27"/>
  <c r="Z46" i="27"/>
  <c r="H46" i="27"/>
  <c r="AG45" i="27"/>
  <c r="AQ45" i="27" s="1"/>
  <c r="AB45" i="27"/>
  <c r="AA45" i="27"/>
  <c r="Z45" i="27"/>
  <c r="H45" i="27"/>
  <c r="AN44" i="27"/>
  <c r="AM44" i="27"/>
  <c r="AL44" i="27"/>
  <c r="AJ44" i="27"/>
  <c r="AI44" i="27"/>
  <c r="AH44" i="27"/>
  <c r="AF44" i="27"/>
  <c r="AE44" i="27"/>
  <c r="AD44" i="27"/>
  <c r="AC44" i="27"/>
  <c r="Y44" i="27"/>
  <c r="X44" i="27"/>
  <c r="W44" i="27"/>
  <c r="V44" i="27"/>
  <c r="U44" i="27"/>
  <c r="T44" i="27"/>
  <c r="S44" i="27"/>
  <c r="R44" i="27"/>
  <c r="Q44" i="27"/>
  <c r="P44" i="27"/>
  <c r="O44" i="27"/>
  <c r="N44" i="27"/>
  <c r="M44" i="27"/>
  <c r="L44" i="27"/>
  <c r="K44" i="27"/>
  <c r="J44" i="27"/>
  <c r="I44" i="27"/>
  <c r="AG40" i="27"/>
  <c r="AQ40" i="27" s="1"/>
  <c r="AB40" i="27"/>
  <c r="AA40" i="27"/>
  <c r="Z40" i="27"/>
  <c r="AG39" i="27"/>
  <c r="AQ39" i="27" s="1"/>
  <c r="AB39" i="27"/>
  <c r="AA39" i="27"/>
  <c r="Z39" i="27"/>
  <c r="AG38" i="27"/>
  <c r="AQ38" i="27" s="1"/>
  <c r="AB38" i="27"/>
  <c r="AA38" i="27"/>
  <c r="Z38" i="27"/>
  <c r="AG37" i="27"/>
  <c r="AQ37" i="27" s="1"/>
  <c r="AB37" i="27"/>
  <c r="AA37" i="27"/>
  <c r="Z37" i="27"/>
  <c r="AG36" i="27"/>
  <c r="AQ36" i="27" s="1"/>
  <c r="AB36" i="27"/>
  <c r="AA36" i="27"/>
  <c r="Z36" i="27"/>
  <c r="AG35" i="27"/>
  <c r="AQ35" i="27" s="1"/>
  <c r="AB35" i="27"/>
  <c r="AA35" i="27"/>
  <c r="Z35" i="27"/>
  <c r="AG34" i="27"/>
  <c r="AQ34" i="27" s="1"/>
  <c r="AB34" i="27"/>
  <c r="AA34" i="27"/>
  <c r="Z34" i="27"/>
  <c r="AG33" i="27"/>
  <c r="AQ33" i="27" s="1"/>
  <c r="AA33" i="27"/>
  <c r="Z33" i="27"/>
  <c r="T33" i="27"/>
  <c r="U33" i="27" s="1"/>
  <c r="J33" i="27"/>
  <c r="AG32" i="27"/>
  <c r="AQ32" i="27" s="1"/>
  <c r="AB32" i="27"/>
  <c r="AB29" i="27" s="1"/>
  <c r="AA32" i="27"/>
  <c r="Z32" i="27"/>
  <c r="V32" i="27"/>
  <c r="V29" i="27" s="1"/>
  <c r="T32" i="27"/>
  <c r="U32" i="27" s="1"/>
  <c r="J32" i="27"/>
  <c r="H32" i="27"/>
  <c r="H29" i="27" s="1"/>
  <c r="H28" i="27" s="1"/>
  <c r="AG31" i="27"/>
  <c r="AQ31" i="27" s="1"/>
  <c r="AA31" i="27"/>
  <c r="Z31" i="27"/>
  <c r="T31" i="27"/>
  <c r="U31" i="27" s="1"/>
  <c r="J31" i="27"/>
  <c r="AG30" i="27"/>
  <c r="AA30" i="27"/>
  <c r="Z30" i="27"/>
  <c r="T30" i="27"/>
  <c r="J30" i="27"/>
  <c r="AN28" i="27"/>
  <c r="AM28" i="27"/>
  <c r="AL28" i="27"/>
  <c r="AJ28" i="27"/>
  <c r="AI28" i="27"/>
  <c r="AH28" i="27"/>
  <c r="AF28" i="27"/>
  <c r="AE28" i="27"/>
  <c r="AD28" i="27"/>
  <c r="AC28" i="27"/>
  <c r="Y28" i="27"/>
  <c r="X28" i="27"/>
  <c r="S28" i="27"/>
  <c r="R28" i="27"/>
  <c r="Q28" i="27"/>
  <c r="P28" i="27"/>
  <c r="O28" i="27"/>
  <c r="N28" i="27"/>
  <c r="M28" i="27"/>
  <c r="L28" i="27"/>
  <c r="K28" i="27"/>
  <c r="I28" i="27"/>
  <c r="W28" i="27"/>
  <c r="AG27" i="27"/>
  <c r="AA27" i="27"/>
  <c r="AA26" i="27" s="1"/>
  <c r="Z27" i="27"/>
  <c r="Z26" i="27" s="1"/>
  <c r="T27" i="27"/>
  <c r="T26" i="27" s="1"/>
  <c r="AN26" i="27"/>
  <c r="AM26" i="27"/>
  <c r="AL26" i="27"/>
  <c r="AJ26" i="27"/>
  <c r="AI26" i="27"/>
  <c r="AH26" i="27"/>
  <c r="AF26" i="27"/>
  <c r="AE26" i="27"/>
  <c r="AD26" i="27"/>
  <c r="AC26" i="27"/>
  <c r="AB26" i="27"/>
  <c r="Y26" i="27"/>
  <c r="X26" i="27"/>
  <c r="W26" i="27"/>
  <c r="V26" i="27"/>
  <c r="U26" i="27"/>
  <c r="S26" i="27"/>
  <c r="R26" i="27"/>
  <c r="Q26" i="27"/>
  <c r="P26" i="27"/>
  <c r="O26" i="27"/>
  <c r="N26" i="27"/>
  <c r="M26" i="27"/>
  <c r="L26" i="27"/>
  <c r="K26" i="27"/>
  <c r="J26" i="27"/>
  <c r="I26" i="27"/>
  <c r="H26" i="27"/>
  <c r="H15" i="27" s="1"/>
  <c r="AG23" i="27"/>
  <c r="AQ23" i="27" s="1"/>
  <c r="AA23" i="27"/>
  <c r="Z23" i="27"/>
  <c r="AG22" i="27"/>
  <c r="AQ22" i="27" s="1"/>
  <c r="AA22" i="27"/>
  <c r="Z22" i="27"/>
  <c r="AG21" i="27"/>
  <c r="AQ21" i="27" s="1"/>
  <c r="AA21" i="27"/>
  <c r="Z21" i="27"/>
  <c r="AG20" i="27"/>
  <c r="AQ20" i="27" s="1"/>
  <c r="AA20" i="27"/>
  <c r="Z20" i="27"/>
  <c r="T20" i="27"/>
  <c r="U20" i="27" s="1"/>
  <c r="J20" i="27"/>
  <c r="AG19" i="27"/>
  <c r="AQ19" i="27" s="1"/>
  <c r="AA19" i="27"/>
  <c r="Z19" i="27"/>
  <c r="T19" i="27"/>
  <c r="U19" i="27" s="1"/>
  <c r="J19" i="27"/>
  <c r="AG18" i="27"/>
  <c r="AQ18" i="27" s="1"/>
  <c r="AA18" i="27"/>
  <c r="Z18" i="27"/>
  <c r="T18" i="27"/>
  <c r="U18" i="27" s="1"/>
  <c r="J18" i="27"/>
  <c r="AG17" i="27"/>
  <c r="AA17" i="27"/>
  <c r="Z17" i="27"/>
  <c r="T17" i="27"/>
  <c r="J17" i="27"/>
  <c r="AN16" i="27"/>
  <c r="AM16" i="27"/>
  <c r="AL16" i="27"/>
  <c r="AB24" i="25" l="1"/>
  <c r="AF13" i="25"/>
  <c r="AN13" i="25" s="1"/>
  <c r="Z83" i="27"/>
  <c r="AA83" i="27"/>
  <c r="J29" i="27"/>
  <c r="T29" i="27"/>
  <c r="Z29" i="27"/>
  <c r="V24" i="25"/>
  <c r="AQ30" i="27"/>
  <c r="AG29" i="27"/>
  <c r="AA29" i="27"/>
  <c r="Z79" i="27"/>
  <c r="Z78" i="27" s="1"/>
  <c r="AQ80" i="27"/>
  <c r="AG79" i="27"/>
  <c r="H78" i="27"/>
  <c r="I56" i="27"/>
  <c r="J79" i="27"/>
  <c r="U80" i="27"/>
  <c r="T79" i="27"/>
  <c r="AA79" i="27"/>
  <c r="AA78" i="27" s="1"/>
  <c r="I55" i="27"/>
  <c r="AV54" i="27" s="1"/>
  <c r="AN55" i="27"/>
  <c r="AN54" i="27" s="1"/>
  <c r="AG83" i="27"/>
  <c r="AQ83" i="27" s="1"/>
  <c r="AF12" i="25"/>
  <c r="AQ12" i="25" s="1"/>
  <c r="AC56" i="27"/>
  <c r="AM55" i="27"/>
  <c r="AM54" i="27" s="1"/>
  <c r="J83" i="27"/>
  <c r="U84" i="27"/>
  <c r="T83" i="27"/>
  <c r="L56" i="27"/>
  <c r="L55" i="27" s="1"/>
  <c r="L54" i="27" s="1"/>
  <c r="AH56" i="27"/>
  <c r="AH55" i="27" s="1"/>
  <c r="AH54" i="27" s="1"/>
  <c r="S56" i="27"/>
  <c r="S55" i="27" s="1"/>
  <c r="S54" i="27" s="1"/>
  <c r="AI56" i="27"/>
  <c r="AI55" i="27" s="1"/>
  <c r="AI54" i="27" s="1"/>
  <c r="H56" i="27"/>
  <c r="U56" i="27"/>
  <c r="AJ56" i="27"/>
  <c r="AJ55" i="27" s="1"/>
  <c r="AJ54" i="27" s="1"/>
  <c r="AK56" i="27"/>
  <c r="AK55" i="27" s="1"/>
  <c r="V56" i="27"/>
  <c r="J56" i="27"/>
  <c r="W56" i="27"/>
  <c r="W55" i="27" s="1"/>
  <c r="W54" i="27" s="1"/>
  <c r="K56" i="27"/>
  <c r="K55" i="27" s="1"/>
  <c r="K54" i="27" s="1"/>
  <c r="X56" i="27"/>
  <c r="X55" i="27" s="1"/>
  <c r="X54" i="27" s="1"/>
  <c r="Y56" i="27"/>
  <c r="Y55" i="27" s="1"/>
  <c r="Y54" i="27" s="1"/>
  <c r="AB56" i="27"/>
  <c r="N56" i="27"/>
  <c r="N55" i="27" s="1"/>
  <c r="N54" i="27" s="1"/>
  <c r="O56" i="27"/>
  <c r="O55" i="27" s="1"/>
  <c r="O54" i="27" s="1"/>
  <c r="AD56" i="27"/>
  <c r="AD55" i="27" s="1"/>
  <c r="AD54" i="27" s="1"/>
  <c r="P56" i="27"/>
  <c r="P55" i="27" s="1"/>
  <c r="P54" i="27" s="1"/>
  <c r="AE56" i="27"/>
  <c r="AE55" i="27" s="1"/>
  <c r="AE54" i="27" s="1"/>
  <c r="Q56" i="27"/>
  <c r="Q55" i="27" s="1"/>
  <c r="Q54" i="27" s="1"/>
  <c r="AF56" i="27"/>
  <c r="AF55" i="27" s="1"/>
  <c r="AF54" i="27" s="1"/>
  <c r="M56" i="27"/>
  <c r="M55" i="27" s="1"/>
  <c r="M54" i="27" s="1"/>
  <c r="R56" i="27"/>
  <c r="R55" i="27" s="1"/>
  <c r="R54" i="27" s="1"/>
  <c r="T16" i="27"/>
  <c r="T15" i="27" s="1"/>
  <c r="J16" i="27"/>
  <c r="J15" i="27" s="1"/>
  <c r="AQ61" i="27"/>
  <c r="AG63" i="27"/>
  <c r="AQ64" i="27"/>
  <c r="AQ85" i="27"/>
  <c r="AQ87" i="27"/>
  <c r="AQ17" i="27"/>
  <c r="AG16" i="27"/>
  <c r="AQ16" i="27" s="1"/>
  <c r="AG26" i="27"/>
  <c r="AQ26" i="27" s="1"/>
  <c r="AQ27" i="27"/>
  <c r="AQ84" i="27"/>
  <c r="AA16" i="27"/>
  <c r="AA15" i="27" s="1"/>
  <c r="AG68" i="27"/>
  <c r="AQ69" i="27"/>
  <c r="AG70" i="27"/>
  <c r="AQ71" i="27"/>
  <c r="Z16" i="27"/>
  <c r="Z15" i="27" s="1"/>
  <c r="AG72" i="27"/>
  <c r="AQ73" i="27"/>
  <c r="Z28" i="27"/>
  <c r="AB15" i="27"/>
  <c r="M15" i="27"/>
  <c r="M14" i="27" s="1"/>
  <c r="AA28" i="27"/>
  <c r="AB78" i="27"/>
  <c r="AQ29" i="27"/>
  <c r="AB28" i="27"/>
  <c r="AL15" i="27"/>
  <c r="AL14" i="27" s="1"/>
  <c r="AN15" i="27"/>
  <c r="AN14" i="27" s="1"/>
  <c r="K15" i="27"/>
  <c r="K14" i="27" s="1"/>
  <c r="J28" i="27"/>
  <c r="U30" i="27"/>
  <c r="T28" i="27"/>
  <c r="V28" i="27"/>
  <c r="AF15" i="27"/>
  <c r="AF14" i="27" s="1"/>
  <c r="AH15" i="27"/>
  <c r="AH14" i="27" s="1"/>
  <c r="Q15" i="27"/>
  <c r="Q14" i="27" s="1"/>
  <c r="V15" i="27"/>
  <c r="R15" i="27"/>
  <c r="R14" i="27" s="1"/>
  <c r="Z57" i="27"/>
  <c r="S15" i="27"/>
  <c r="S14" i="27" s="1"/>
  <c r="AA74" i="27"/>
  <c r="U48" i="27"/>
  <c r="U47" i="27" s="1"/>
  <c r="T47" i="27"/>
  <c r="Z47" i="27"/>
  <c r="T74" i="27"/>
  <c r="AA47" i="27"/>
  <c r="AG47" i="27"/>
  <c r="AQ47" i="27" s="1"/>
  <c r="Z65" i="27"/>
  <c r="J78" i="27"/>
  <c r="T78" i="27"/>
  <c r="AD15" i="27"/>
  <c r="AD14" i="27" s="1"/>
  <c r="I15" i="27"/>
  <c r="I14" i="27" s="1"/>
  <c r="U85" i="27"/>
  <c r="N15" i="27"/>
  <c r="N14" i="27" s="1"/>
  <c r="P15" i="27"/>
  <c r="P14" i="27" s="1"/>
  <c r="AG44" i="27"/>
  <c r="AQ44" i="27" s="1"/>
  <c r="AA65" i="27"/>
  <c r="AA57" i="27"/>
  <c r="AM15" i="27"/>
  <c r="AM14" i="27" s="1"/>
  <c r="Z44" i="27"/>
  <c r="AA44" i="27"/>
  <c r="AC15" i="27"/>
  <c r="T65" i="27"/>
  <c r="Y15" i="27"/>
  <c r="Y14" i="27" s="1"/>
  <c r="X15" i="27"/>
  <c r="X14" i="27" s="1"/>
  <c r="AJ15" i="27"/>
  <c r="AJ14" i="27" s="1"/>
  <c r="L15" i="27"/>
  <c r="L14" i="27" s="1"/>
  <c r="AG57" i="27"/>
  <c r="AE15" i="27"/>
  <c r="AE14" i="27" s="1"/>
  <c r="O15" i="27"/>
  <c r="O14" i="27" s="1"/>
  <c r="V78" i="27"/>
  <c r="AB44" i="27"/>
  <c r="Z74" i="27"/>
  <c r="AI15" i="27"/>
  <c r="AI14" i="27" s="1"/>
  <c r="T57" i="27"/>
  <c r="AG65" i="27"/>
  <c r="AG74" i="27"/>
  <c r="W15" i="27"/>
  <c r="W14" i="27" s="1"/>
  <c r="H44" i="27"/>
  <c r="U81" i="27"/>
  <c r="U17" i="27"/>
  <c r="U29" i="27" l="1"/>
  <c r="U28" i="27" s="1"/>
  <c r="H55" i="27"/>
  <c r="AY58" i="27" s="1"/>
  <c r="U79" i="27"/>
  <c r="I54" i="27"/>
  <c r="I13" i="27" s="1"/>
  <c r="I12" i="27" s="1"/>
  <c r="AT57" i="27"/>
  <c r="AK54" i="27"/>
  <c r="AK13" i="27" s="1"/>
  <c r="AK12" i="27" s="1"/>
  <c r="U78" i="27"/>
  <c r="J55" i="27"/>
  <c r="J54" i="27" s="1"/>
  <c r="V55" i="27"/>
  <c r="V54" i="27" s="1"/>
  <c r="H54" i="27"/>
  <c r="AB55" i="27"/>
  <c r="AB54" i="27" s="1"/>
  <c r="AV56" i="27"/>
  <c r="AC55" i="27"/>
  <c r="AC54" i="27" s="1"/>
  <c r="AG28" i="27"/>
  <c r="AQ28" i="27" s="1"/>
  <c r="U83" i="27"/>
  <c r="T56" i="27"/>
  <c r="T55" i="27" s="1"/>
  <c r="T54" i="27" s="1"/>
  <c r="Q13" i="27"/>
  <c r="Q12" i="27" s="1"/>
  <c r="AG56" i="27"/>
  <c r="AA56" i="27"/>
  <c r="AA55" i="27" s="1"/>
  <c r="AA54" i="27" s="1"/>
  <c r="Z56" i="27"/>
  <c r="Z55" i="27" s="1"/>
  <c r="Z54" i="27" s="1"/>
  <c r="R13" i="27"/>
  <c r="R12" i="27" s="1"/>
  <c r="AG15" i="27"/>
  <c r="AQ15" i="27" s="1"/>
  <c r="AD13" i="27"/>
  <c r="AD12" i="27" s="1"/>
  <c r="AQ68" i="27"/>
  <c r="AN13" i="27"/>
  <c r="AN12" i="27" s="1"/>
  <c r="K13" i="27"/>
  <c r="K12" i="27" s="1"/>
  <c r="AQ72" i="27"/>
  <c r="AC14" i="27"/>
  <c r="AQ65" i="27"/>
  <c r="AG78" i="27"/>
  <c r="AQ79" i="27"/>
  <c r="AQ63" i="27"/>
  <c r="V14" i="27"/>
  <c r="U16" i="27"/>
  <c r="U15" i="27" s="1"/>
  <c r="AQ74" i="27"/>
  <c r="AQ57" i="27"/>
  <c r="AQ70" i="27"/>
  <c r="AB14" i="27"/>
  <c r="P13" i="27"/>
  <c r="P12" i="27" s="1"/>
  <c r="H14" i="27"/>
  <c r="M13" i="27"/>
  <c r="M12" i="27" s="1"/>
  <c r="AM13" i="27"/>
  <c r="AM12" i="27" s="1"/>
  <c r="T14" i="27"/>
  <c r="Z14" i="27"/>
  <c r="J14" i="27"/>
  <c r="AA14" i="27"/>
  <c r="X13" i="27"/>
  <c r="X12" i="27" s="1"/>
  <c r="Y13" i="27"/>
  <c r="Y12" i="27" s="1"/>
  <c r="L13" i="27"/>
  <c r="L12" i="27" s="1"/>
  <c r="AH13" i="27"/>
  <c r="AH12" i="27" s="1"/>
  <c r="N13" i="27"/>
  <c r="N12" i="27" s="1"/>
  <c r="AL13" i="27"/>
  <c r="AL12" i="27" s="1"/>
  <c r="AJ13" i="27"/>
  <c r="AJ12" i="27" s="1"/>
  <c r="W13" i="27"/>
  <c r="W12" i="27" s="1"/>
  <c r="O13" i="27"/>
  <c r="O12" i="27" s="1"/>
  <c r="S13" i="27"/>
  <c r="S12" i="27" s="1"/>
  <c r="AF13" i="27"/>
  <c r="AF12" i="27" s="1"/>
  <c r="AE13" i="27"/>
  <c r="AE12" i="27" s="1"/>
  <c r="AI13" i="27"/>
  <c r="AI12" i="27" s="1"/>
  <c r="U14" i="27" l="1"/>
  <c r="U13" i="27" s="1"/>
  <c r="U12" i="27" s="1"/>
  <c r="U55" i="27"/>
  <c r="U54" i="27" s="1"/>
  <c r="AG55" i="27"/>
  <c r="AG54" i="27" s="1"/>
  <c r="AQ56" i="27"/>
  <c r="AG14" i="27"/>
  <c r="AQ14" i="27" s="1"/>
  <c r="AB13" i="27"/>
  <c r="AB12" i="27" s="1"/>
  <c r="AQ78" i="27"/>
  <c r="V13" i="27"/>
  <c r="V12" i="27" s="1"/>
  <c r="AS15" i="27"/>
  <c r="H13" i="27"/>
  <c r="H12" i="27" s="1"/>
  <c r="T13" i="27"/>
  <c r="T12" i="27" s="1"/>
  <c r="J13" i="27"/>
  <c r="J12" i="27" s="1"/>
  <c r="Z13" i="27"/>
  <c r="Z12" i="27" s="1"/>
  <c r="AA13" i="27"/>
  <c r="AA12" i="27" s="1"/>
  <c r="AS13" i="27" l="1"/>
  <c r="AG13" i="27"/>
  <c r="AG12" i="27" s="1"/>
  <c r="AV11" i="27"/>
  <c r="AU13" i="27"/>
  <c r="AB12" i="26"/>
  <c r="AH12" i="26"/>
  <c r="AI12" i="26"/>
  <c r="AM12" i="26"/>
  <c r="H12" i="26"/>
  <c r="AD18" i="26"/>
  <c r="AM13" i="26"/>
  <c r="AL13" i="26"/>
  <c r="AL12" i="26" s="1"/>
  <c r="AK13" i="26"/>
  <c r="AK12" i="26" s="1"/>
  <c r="AJ13" i="26"/>
  <c r="AJ12" i="26" s="1"/>
  <c r="AG13" i="26"/>
  <c r="AG12" i="26" s="1"/>
  <c r="AF13" i="26"/>
  <c r="AF12" i="26" s="1"/>
  <c r="AE13" i="26"/>
  <c r="AE12" i="26" s="1"/>
  <c r="AD13" i="26"/>
  <c r="AD12" i="26" s="1"/>
  <c r="AC13" i="26"/>
  <c r="AC12" i="26" s="1"/>
  <c r="AB13" i="26"/>
  <c r="AA13" i="26"/>
  <c r="AA12" i="26" s="1"/>
  <c r="Z13" i="26"/>
  <c r="Z12" i="26" s="1"/>
  <c r="Y13" i="26"/>
  <c r="Y12" i="26" s="1"/>
  <c r="X13" i="26"/>
  <c r="X12" i="26" s="1"/>
  <c r="W13" i="26"/>
  <c r="W12" i="26" s="1"/>
  <c r="V13" i="26"/>
  <c r="V12" i="26" s="1"/>
  <c r="U13" i="26"/>
  <c r="U12" i="26" s="1"/>
  <c r="T13" i="26"/>
  <c r="T12" i="26" s="1"/>
  <c r="S13" i="26"/>
  <c r="S12" i="26" s="1"/>
  <c r="R13" i="26"/>
  <c r="R12" i="26" s="1"/>
  <c r="Q13" i="26"/>
  <c r="Q12" i="26" s="1"/>
  <c r="P13" i="26"/>
  <c r="P12" i="26" s="1"/>
  <c r="O13" i="26"/>
  <c r="O12" i="26" s="1"/>
  <c r="N13" i="26"/>
  <c r="N12" i="26" s="1"/>
  <c r="M13" i="26"/>
  <c r="M12" i="26" s="1"/>
  <c r="L13" i="26"/>
  <c r="L12" i="26" s="1"/>
  <c r="K13" i="26"/>
  <c r="K12" i="26" s="1"/>
  <c r="J13" i="26"/>
  <c r="J12" i="26" s="1"/>
  <c r="I13" i="26"/>
  <c r="I12" i="26" s="1"/>
  <c r="H13" i="26"/>
  <c r="AA25" i="25"/>
  <c r="AA24" i="25" s="1"/>
  <c r="Z25" i="25"/>
  <c r="Z24" i="25" s="1"/>
  <c r="T25" i="25"/>
  <c r="T24" i="25" s="1"/>
  <c r="J25" i="25"/>
  <c r="J24" i="25" s="1"/>
  <c r="AB19" i="25"/>
  <c r="AA19" i="25"/>
  <c r="Z19" i="25"/>
  <c r="V19" i="25"/>
  <c r="T19" i="25"/>
  <c r="U19" i="25" s="1"/>
  <c r="J19" i="25"/>
  <c r="AB18" i="25"/>
  <c r="AA18" i="25"/>
  <c r="Z18" i="25"/>
  <c r="Z17" i="25" s="1"/>
  <c r="V18" i="25"/>
  <c r="T18" i="25"/>
  <c r="J18" i="25"/>
  <c r="H13" i="25"/>
  <c r="AN27" i="24"/>
  <c r="AH27" i="24"/>
  <c r="AH26" i="24" s="1"/>
  <c r="AH25" i="24" s="1"/>
  <c r="AG27" i="24"/>
  <c r="AG26" i="24" s="1"/>
  <c r="AG25" i="24" s="1"/>
  <c r="AL26" i="24"/>
  <c r="AK26" i="24"/>
  <c r="AJ26" i="24"/>
  <c r="AI26" i="24"/>
  <c r="AE26" i="24"/>
  <c r="AE25" i="24" s="1"/>
  <c r="AD26" i="24"/>
  <c r="AD25" i="24" s="1"/>
  <c r="AC26" i="24"/>
  <c r="AB26" i="24"/>
  <c r="AA26" i="24"/>
  <c r="AA25" i="24" s="1"/>
  <c r="Z26" i="24"/>
  <c r="Z25" i="24" s="1"/>
  <c r="Y26" i="24"/>
  <c r="X26" i="24"/>
  <c r="W26" i="24"/>
  <c r="W25" i="24" s="1"/>
  <c r="V26" i="24"/>
  <c r="U26" i="24"/>
  <c r="U25" i="24" s="1"/>
  <c r="T26" i="24"/>
  <c r="T25" i="24" s="1"/>
  <c r="S26" i="24"/>
  <c r="S25" i="24" s="1"/>
  <c r="R26" i="24"/>
  <c r="R25" i="24" s="1"/>
  <c r="Q26" i="24"/>
  <c r="Q25" i="24" s="1"/>
  <c r="P26" i="24"/>
  <c r="P25" i="24" s="1"/>
  <c r="O26" i="24"/>
  <c r="O25" i="24" s="1"/>
  <c r="N26" i="24"/>
  <c r="N25" i="24" s="1"/>
  <c r="M26" i="24"/>
  <c r="L26" i="24"/>
  <c r="K26" i="24"/>
  <c r="K25" i="24" s="1"/>
  <c r="J26" i="24"/>
  <c r="I26" i="24"/>
  <c r="H26" i="24"/>
  <c r="H25" i="24" s="1"/>
  <c r="AL25" i="24"/>
  <c r="AK25" i="24"/>
  <c r="AJ25" i="24"/>
  <c r="AI25" i="24"/>
  <c r="AC25" i="24"/>
  <c r="Y25" i="24"/>
  <c r="X25" i="24"/>
  <c r="V25" i="24"/>
  <c r="M25" i="24"/>
  <c r="L25" i="24"/>
  <c r="J25" i="24"/>
  <c r="I25" i="24"/>
  <c r="AN24" i="24"/>
  <c r="AI24" i="24"/>
  <c r="AH24" i="24"/>
  <c r="AH23" i="24" s="1"/>
  <c r="AH22" i="24" s="1"/>
  <c r="AH21" i="24" s="1"/>
  <c r="AH20" i="24" s="1"/>
  <c r="AG24" i="24"/>
  <c r="AG23" i="24" s="1"/>
  <c r="AG22" i="24" s="1"/>
  <c r="AG21" i="24" s="1"/>
  <c r="AG20" i="24" s="1"/>
  <c r="AL23" i="24"/>
  <c r="AL22" i="24" s="1"/>
  <c r="AK23" i="24"/>
  <c r="AK22" i="24" s="1"/>
  <c r="AJ23" i="24"/>
  <c r="AI23" i="24"/>
  <c r="AI22" i="24" s="1"/>
  <c r="AF23" i="24"/>
  <c r="AF22" i="24" s="1"/>
  <c r="AF21" i="24" s="1"/>
  <c r="AF20" i="24" s="1"/>
  <c r="AE23" i="24"/>
  <c r="AE22" i="24" s="1"/>
  <c r="AD23" i="24"/>
  <c r="AD22" i="24" s="1"/>
  <c r="AC23" i="24"/>
  <c r="AB23" i="24"/>
  <c r="AB22" i="24" s="1"/>
  <c r="AA23" i="24"/>
  <c r="Z23" i="24"/>
  <c r="Z22" i="24" s="1"/>
  <c r="Z21" i="24" s="1"/>
  <c r="Z20" i="24" s="1"/>
  <c r="Y23" i="24"/>
  <c r="Y22" i="24" s="1"/>
  <c r="X23" i="24"/>
  <c r="W23" i="24"/>
  <c r="W22" i="24" s="1"/>
  <c r="V23" i="24"/>
  <c r="V22" i="24" s="1"/>
  <c r="U23" i="24"/>
  <c r="U22" i="24" s="1"/>
  <c r="U21" i="24" s="1"/>
  <c r="U20" i="24" s="1"/>
  <c r="T23" i="24"/>
  <c r="T22" i="24" s="1"/>
  <c r="S23" i="24"/>
  <c r="S22" i="24" s="1"/>
  <c r="S21" i="24" s="1"/>
  <c r="S20" i="24" s="1"/>
  <c r="R23" i="24"/>
  <c r="R22" i="24" s="1"/>
  <c r="R21" i="24" s="1"/>
  <c r="R20" i="24" s="1"/>
  <c r="Q23" i="24"/>
  <c r="P23" i="24"/>
  <c r="P22" i="24" s="1"/>
  <c r="O23" i="24"/>
  <c r="N23" i="24"/>
  <c r="N22" i="24" s="1"/>
  <c r="N21" i="24" s="1"/>
  <c r="N20" i="24" s="1"/>
  <c r="M23" i="24"/>
  <c r="M22" i="24" s="1"/>
  <c r="M21" i="24" s="1"/>
  <c r="M20" i="24" s="1"/>
  <c r="L23" i="24"/>
  <c r="L22" i="24" s="1"/>
  <c r="L21" i="24" s="1"/>
  <c r="L20" i="24" s="1"/>
  <c r="K23" i="24"/>
  <c r="K22" i="24" s="1"/>
  <c r="J23" i="24"/>
  <c r="J22" i="24" s="1"/>
  <c r="I23" i="24"/>
  <c r="I22" i="24" s="1"/>
  <c r="I21" i="24" s="1"/>
  <c r="I20" i="24" s="1"/>
  <c r="H23" i="24"/>
  <c r="H22" i="24" s="1"/>
  <c r="AJ22" i="24"/>
  <c r="AC22" i="24"/>
  <c r="AA22" i="24"/>
  <c r="X22" i="24"/>
  <c r="X21" i="24" s="1"/>
  <c r="X20" i="24" s="1"/>
  <c r="Q22" i="24"/>
  <c r="Q21" i="24" s="1"/>
  <c r="Q20" i="24" s="1"/>
  <c r="O22" i="24"/>
  <c r="AN19" i="24"/>
  <c r="AI19" i="24"/>
  <c r="AI18" i="24" s="1"/>
  <c r="AI17" i="24" s="1"/>
  <c r="AH19" i="24"/>
  <c r="AH18" i="24" s="1"/>
  <c r="AH17" i="24" s="1"/>
  <c r="AG19" i="24"/>
  <c r="AG18" i="24" s="1"/>
  <c r="AG17" i="24" s="1"/>
  <c r="I19" i="24"/>
  <c r="I18" i="24" s="1"/>
  <c r="I17" i="24" s="1"/>
  <c r="AL18" i="24"/>
  <c r="AL17" i="24" s="1"/>
  <c r="AK18" i="24"/>
  <c r="AJ18" i="24"/>
  <c r="AJ17" i="24" s="1"/>
  <c r="AF18" i="24"/>
  <c r="AF17" i="24" s="1"/>
  <c r="AF13" i="24" s="1"/>
  <c r="AF12" i="24" s="1"/>
  <c r="AF11" i="24" s="1"/>
  <c r="AE18" i="24"/>
  <c r="AD18" i="24"/>
  <c r="AD17" i="24" s="1"/>
  <c r="AC18" i="24"/>
  <c r="AC17" i="24" s="1"/>
  <c r="AB18" i="24"/>
  <c r="AB17" i="24" s="1"/>
  <c r="AA18" i="24"/>
  <c r="Z18" i="24"/>
  <c r="Z17" i="24" s="1"/>
  <c r="Y18" i="24"/>
  <c r="X18" i="24"/>
  <c r="X17" i="24" s="1"/>
  <c r="W18" i="24"/>
  <c r="W17" i="24" s="1"/>
  <c r="V18" i="24"/>
  <c r="V17" i="24" s="1"/>
  <c r="U18" i="24"/>
  <c r="T18" i="24"/>
  <c r="S18" i="24"/>
  <c r="S17" i="24" s="1"/>
  <c r="R18" i="24"/>
  <c r="R17" i="24" s="1"/>
  <c r="Q18" i="24"/>
  <c r="Q17" i="24" s="1"/>
  <c r="P18" i="24"/>
  <c r="P17" i="24" s="1"/>
  <c r="O18" i="24"/>
  <c r="O17" i="24" s="1"/>
  <c r="N18" i="24"/>
  <c r="N17" i="24" s="1"/>
  <c r="M18" i="24"/>
  <c r="M17" i="24" s="1"/>
  <c r="L18" i="24"/>
  <c r="L17" i="24" s="1"/>
  <c r="K18" i="24"/>
  <c r="K17" i="24" s="1"/>
  <c r="J18" i="24"/>
  <c r="H18" i="24"/>
  <c r="AK17" i="24"/>
  <c r="AE17" i="24"/>
  <c r="AA17" i="24"/>
  <c r="Y17" i="24"/>
  <c r="U17" i="24"/>
  <c r="J17" i="24"/>
  <c r="H17" i="24"/>
  <c r="AH16" i="24"/>
  <c r="AH15" i="24" s="1"/>
  <c r="AH14" i="24" s="1"/>
  <c r="AG16" i="24"/>
  <c r="AG15" i="24" s="1"/>
  <c r="AG14" i="24" s="1"/>
  <c r="AL15" i="24"/>
  <c r="AL14" i="24" s="1"/>
  <c r="AK15" i="24"/>
  <c r="AK14" i="24" s="1"/>
  <c r="AJ15" i="24"/>
  <c r="AI15" i="24"/>
  <c r="AE15" i="24"/>
  <c r="AE14" i="24" s="1"/>
  <c r="AD15" i="24"/>
  <c r="AD14" i="24" s="1"/>
  <c r="AC15" i="24"/>
  <c r="AB15" i="24"/>
  <c r="AB14" i="24" s="1"/>
  <c r="AA15" i="24"/>
  <c r="AA14" i="24" s="1"/>
  <c r="Z15" i="24"/>
  <c r="Z14" i="24" s="1"/>
  <c r="Y15" i="24"/>
  <c r="X15" i="24"/>
  <c r="X14" i="24" s="1"/>
  <c r="W15" i="24"/>
  <c r="V15" i="24"/>
  <c r="V14" i="24" s="1"/>
  <c r="U15" i="24"/>
  <c r="T15" i="24"/>
  <c r="S15" i="24"/>
  <c r="R15" i="24"/>
  <c r="R14" i="24" s="1"/>
  <c r="Q15" i="24"/>
  <c r="P15" i="24"/>
  <c r="P14" i="24" s="1"/>
  <c r="O15" i="24"/>
  <c r="O14" i="24" s="1"/>
  <c r="N15" i="24"/>
  <c r="N14" i="24" s="1"/>
  <c r="M15" i="24"/>
  <c r="M14" i="24" s="1"/>
  <c r="M13" i="24" s="1"/>
  <c r="M12" i="24" s="1"/>
  <c r="M11" i="24" s="1"/>
  <c r="L15" i="24"/>
  <c r="L14" i="24" s="1"/>
  <c r="K15" i="24"/>
  <c r="K14" i="24" s="1"/>
  <c r="J15" i="24"/>
  <c r="J14" i="24" s="1"/>
  <c r="I15" i="24"/>
  <c r="H15" i="24"/>
  <c r="H14" i="24" s="1"/>
  <c r="AJ14" i="24"/>
  <c r="AI14" i="24"/>
  <c r="AC14" i="24"/>
  <c r="Y14" i="24"/>
  <c r="W14" i="24"/>
  <c r="U14" i="24"/>
  <c r="T14" i="24"/>
  <c r="S14" i="24"/>
  <c r="Q14" i="24"/>
  <c r="I14" i="24"/>
  <c r="AO6" i="24"/>
  <c r="N15" i="23"/>
  <c r="N14" i="23" s="1"/>
  <c r="N13" i="23" s="1"/>
  <c r="M14" i="23"/>
  <c r="M13" i="23" s="1"/>
  <c r="L14" i="23"/>
  <c r="K14" i="23"/>
  <c r="K13" i="23" s="1"/>
  <c r="J14" i="23"/>
  <c r="J13" i="23" s="1"/>
  <c r="I14" i="23"/>
  <c r="I13" i="23" s="1"/>
  <c r="H14" i="23"/>
  <c r="H13" i="23" s="1"/>
  <c r="G14" i="23"/>
  <c r="G13" i="23" s="1"/>
  <c r="F14" i="23"/>
  <c r="F13" i="23" s="1"/>
  <c r="E14" i="23"/>
  <c r="E13" i="23" s="1"/>
  <c r="D14" i="23"/>
  <c r="D13" i="23" s="1"/>
  <c r="L13" i="23"/>
  <c r="U32" i="22"/>
  <c r="U31" i="22" s="1"/>
  <c r="U30" i="22" s="1"/>
  <c r="U29" i="22" s="1"/>
  <c r="T32" i="22"/>
  <c r="N32" i="22"/>
  <c r="N31" i="22" s="1"/>
  <c r="N30" i="22" s="1"/>
  <c r="N29" i="22" s="1"/>
  <c r="V31" i="22"/>
  <c r="T31" i="22"/>
  <c r="T30" i="22" s="1"/>
  <c r="T29" i="22" s="1"/>
  <c r="S31" i="22"/>
  <c r="S30" i="22" s="1"/>
  <c r="S29" i="22" s="1"/>
  <c r="R31" i="22"/>
  <c r="R30" i="22" s="1"/>
  <c r="R29" i="22" s="1"/>
  <c r="Q31" i="22"/>
  <c r="P31" i="22"/>
  <c r="P30" i="22" s="1"/>
  <c r="P29" i="22" s="1"/>
  <c r="O31" i="22"/>
  <c r="M31" i="22"/>
  <c r="M30" i="22" s="1"/>
  <c r="M29" i="22" s="1"/>
  <c r="L31" i="22"/>
  <c r="L30" i="22" s="1"/>
  <c r="L29" i="22" s="1"/>
  <c r="K31" i="22"/>
  <c r="J31" i="22"/>
  <c r="J30" i="22" s="1"/>
  <c r="J29" i="22" s="1"/>
  <c r="I31" i="22"/>
  <c r="I30" i="22" s="1"/>
  <c r="I29" i="22" s="1"/>
  <c r="V30" i="22"/>
  <c r="V29" i="22" s="1"/>
  <c r="Q30" i="22"/>
  <c r="Q29" i="22" s="1"/>
  <c r="O30" i="22"/>
  <c r="O29" i="22" s="1"/>
  <c r="K30" i="22"/>
  <c r="K29" i="22" s="1"/>
  <c r="V28" i="22"/>
  <c r="V27" i="22" s="1"/>
  <c r="V26" i="22" s="1"/>
  <c r="V25" i="22" s="1"/>
  <c r="T28" i="22"/>
  <c r="T27" i="22" s="1"/>
  <c r="T26" i="22" s="1"/>
  <c r="T25" i="22" s="1"/>
  <c r="S28" i="22"/>
  <c r="N28" i="22" s="1"/>
  <c r="N27" i="22" s="1"/>
  <c r="N26" i="22" s="1"/>
  <c r="N25" i="22" s="1"/>
  <c r="J28" i="22"/>
  <c r="J27" i="22" s="1"/>
  <c r="J26" i="22" s="1"/>
  <c r="J25" i="22" s="1"/>
  <c r="U27" i="22"/>
  <c r="R27" i="22"/>
  <c r="R26" i="22" s="1"/>
  <c r="R25" i="22" s="1"/>
  <c r="Q27" i="22"/>
  <c r="Q26" i="22" s="1"/>
  <c r="Q25" i="22" s="1"/>
  <c r="P27" i="22"/>
  <c r="P26" i="22" s="1"/>
  <c r="P25" i="22" s="1"/>
  <c r="O27" i="22"/>
  <c r="O26" i="22" s="1"/>
  <c r="O25" i="22" s="1"/>
  <c r="M27" i="22"/>
  <c r="M26" i="22" s="1"/>
  <c r="M25" i="22" s="1"/>
  <c r="L27" i="22"/>
  <c r="L26" i="22" s="1"/>
  <c r="L25" i="22" s="1"/>
  <c r="K27" i="22"/>
  <c r="K26" i="22" s="1"/>
  <c r="K25" i="22" s="1"/>
  <c r="I27" i="22"/>
  <c r="U26" i="22"/>
  <c r="U25" i="22" s="1"/>
  <c r="I26" i="22"/>
  <c r="I25" i="22" s="1"/>
  <c r="U24" i="22"/>
  <c r="U23" i="22" s="1"/>
  <c r="U22" i="22" s="1"/>
  <c r="U21" i="22" s="1"/>
  <c r="T24" i="22"/>
  <c r="T23" i="22" s="1"/>
  <c r="T22" i="22" s="1"/>
  <c r="T21" i="22" s="1"/>
  <c r="T20" i="22" s="1"/>
  <c r="S24" i="22"/>
  <c r="N24" i="22" s="1"/>
  <c r="N23" i="22" s="1"/>
  <c r="N22" i="22" s="1"/>
  <c r="N21" i="22" s="1"/>
  <c r="V23" i="22"/>
  <c r="R23" i="22"/>
  <c r="R22" i="22" s="1"/>
  <c r="R21" i="22" s="1"/>
  <c r="Q23" i="22"/>
  <c r="P23" i="22"/>
  <c r="P22" i="22" s="1"/>
  <c r="P21" i="22" s="1"/>
  <c r="O23" i="22"/>
  <c r="M23" i="22"/>
  <c r="L23" i="22"/>
  <c r="L22" i="22" s="1"/>
  <c r="L21" i="22" s="1"/>
  <c r="K23" i="22"/>
  <c r="K22" i="22" s="1"/>
  <c r="K21" i="22" s="1"/>
  <c r="J23" i="22"/>
  <c r="J22" i="22" s="1"/>
  <c r="J21" i="22" s="1"/>
  <c r="I23" i="22"/>
  <c r="I22" i="22" s="1"/>
  <c r="I21" i="22" s="1"/>
  <c r="V22" i="22"/>
  <c r="V21" i="22" s="1"/>
  <c r="Q22" i="22"/>
  <c r="Q21" i="22" s="1"/>
  <c r="Q20" i="22" s="1"/>
  <c r="O22" i="22"/>
  <c r="O21" i="22" s="1"/>
  <c r="M22" i="22"/>
  <c r="M21" i="22" s="1"/>
  <c r="U19" i="22"/>
  <c r="U18" i="22" s="1"/>
  <c r="U17" i="22" s="1"/>
  <c r="T19" i="22"/>
  <c r="T18" i="22" s="1"/>
  <c r="T17" i="22" s="1"/>
  <c r="V18" i="22"/>
  <c r="V17" i="22" s="1"/>
  <c r="S18" i="22"/>
  <c r="S17" i="22" s="1"/>
  <c r="R18" i="22"/>
  <c r="R17" i="22" s="1"/>
  <c r="Q18" i="22"/>
  <c r="Q17" i="22" s="1"/>
  <c r="P18" i="22"/>
  <c r="O18" i="22"/>
  <c r="O17" i="22" s="1"/>
  <c r="N18" i="22"/>
  <c r="M18" i="22"/>
  <c r="L18" i="22"/>
  <c r="K18" i="22"/>
  <c r="K17" i="22" s="1"/>
  <c r="J18" i="22"/>
  <c r="J17" i="22" s="1"/>
  <c r="I18" i="22"/>
  <c r="I17" i="22" s="1"/>
  <c r="P17" i="22"/>
  <c r="N17" i="22"/>
  <c r="M17" i="22"/>
  <c r="L17" i="22"/>
  <c r="AB13" i="22"/>
  <c r="AA13" i="22"/>
  <c r="Z13" i="22"/>
  <c r="Y13" i="22"/>
  <c r="AC21" i="24" l="1"/>
  <c r="AC20" i="24" s="1"/>
  <c r="AA21" i="24"/>
  <c r="AA20" i="24" s="1"/>
  <c r="U13" i="24"/>
  <c r="U12" i="24" s="1"/>
  <c r="U11" i="24" s="1"/>
  <c r="Y21" i="24"/>
  <c r="Y20" i="24" s="1"/>
  <c r="Y13" i="24" s="1"/>
  <c r="Y12" i="24" s="1"/>
  <c r="Y11" i="24" s="1"/>
  <c r="AN26" i="24"/>
  <c r="AA17" i="25"/>
  <c r="AC13" i="22"/>
  <c r="AH13" i="24"/>
  <c r="AH12" i="24" s="1"/>
  <c r="AH11" i="24" s="1"/>
  <c r="V21" i="24"/>
  <c r="V20" i="24" s="1"/>
  <c r="T17" i="25"/>
  <c r="W13" i="24"/>
  <c r="W12" i="24" s="1"/>
  <c r="W11" i="24" s="1"/>
  <c r="V13" i="24"/>
  <c r="V12" i="24" s="1"/>
  <c r="V11" i="24" s="1"/>
  <c r="W21" i="24"/>
  <c r="W20" i="24" s="1"/>
  <c r="I13" i="24"/>
  <c r="I12" i="24" s="1"/>
  <c r="I11" i="24" s="1"/>
  <c r="AJ21" i="24"/>
  <c r="AJ20" i="24" s="1"/>
  <c r="J17" i="25"/>
  <c r="J16" i="25" s="1"/>
  <c r="J13" i="25" s="1"/>
  <c r="S13" i="24"/>
  <c r="S12" i="24" s="1"/>
  <c r="S11" i="24" s="1"/>
  <c r="V17" i="25"/>
  <c r="V16" i="25" s="1"/>
  <c r="V13" i="25" s="1"/>
  <c r="V12" i="25" s="1"/>
  <c r="U16" i="22"/>
  <c r="U15" i="22" s="1"/>
  <c r="U14" i="22" s="1"/>
  <c r="U13" i="22" s="1"/>
  <c r="X13" i="22" s="1"/>
  <c r="N13" i="24"/>
  <c r="N12" i="24" s="1"/>
  <c r="N11" i="24" s="1"/>
  <c r="Z13" i="24"/>
  <c r="Z12" i="24" s="1"/>
  <c r="Z11" i="24" s="1"/>
  <c r="J21" i="24"/>
  <c r="J20" i="24" s="1"/>
  <c r="J13" i="24" s="1"/>
  <c r="J12" i="24" s="1"/>
  <c r="J11" i="24" s="1"/>
  <c r="L13" i="24"/>
  <c r="L12" i="24" s="1"/>
  <c r="L11" i="24" s="1"/>
  <c r="Q13" i="24"/>
  <c r="Q12" i="24" s="1"/>
  <c r="Q11" i="24" s="1"/>
  <c r="AC13" i="24"/>
  <c r="AC12" i="24" s="1"/>
  <c r="AC11" i="24" s="1"/>
  <c r="K21" i="24"/>
  <c r="K20" i="24" s="1"/>
  <c r="K13" i="24" s="1"/>
  <c r="K12" i="24" s="1"/>
  <c r="K11" i="24" s="1"/>
  <c r="AI21" i="24"/>
  <c r="AI20" i="24" s="1"/>
  <c r="AI13" i="24" s="1"/>
  <c r="AI12" i="24" s="1"/>
  <c r="AI11" i="24" s="1"/>
  <c r="H21" i="24"/>
  <c r="H20" i="24" s="1"/>
  <c r="H13" i="24" s="1"/>
  <c r="H12" i="24" s="1"/>
  <c r="H11" i="24" s="1"/>
  <c r="U20" i="22"/>
  <c r="AB17" i="25"/>
  <c r="AB16" i="25" s="1"/>
  <c r="AB13" i="25" s="1"/>
  <c r="X13" i="24"/>
  <c r="X12" i="24" s="1"/>
  <c r="X11" i="24" s="1"/>
  <c r="AK21" i="24"/>
  <c r="AK20" i="24" s="1"/>
  <c r="AK13" i="24" s="1"/>
  <c r="AK12" i="24" s="1"/>
  <c r="AK11" i="24" s="1"/>
  <c r="AN18" i="24"/>
  <c r="AL21" i="24"/>
  <c r="AL20" i="24" s="1"/>
  <c r="AL13" i="24" s="1"/>
  <c r="AL12" i="24" s="1"/>
  <c r="AL11" i="24" s="1"/>
  <c r="O21" i="24"/>
  <c r="O20" i="24" s="1"/>
  <c r="R20" i="22"/>
  <c r="R16" i="22" s="1"/>
  <c r="R15" i="22" s="1"/>
  <c r="R14" i="22" s="1"/>
  <c r="R13" i="22" s="1"/>
  <c r="Q16" i="22"/>
  <c r="Q15" i="22" s="1"/>
  <c r="Q14" i="22" s="1"/>
  <c r="Q13" i="22" s="1"/>
  <c r="O20" i="22"/>
  <c r="O16" i="22" s="1"/>
  <c r="O15" i="22" s="1"/>
  <c r="O14" i="22" s="1"/>
  <c r="O13" i="22" s="1"/>
  <c r="T17" i="24"/>
  <c r="AQ55" i="27"/>
  <c r="AQ54" i="27"/>
  <c r="AC13" i="27"/>
  <c r="H12" i="25"/>
  <c r="U18" i="25"/>
  <c r="T16" i="25"/>
  <c r="T13" i="25" s="1"/>
  <c r="Z16" i="25"/>
  <c r="Z13" i="25" s="1"/>
  <c r="AA16" i="25"/>
  <c r="AA13" i="25" s="1"/>
  <c r="L12" i="25"/>
  <c r="Q12" i="25"/>
  <c r="U25" i="25"/>
  <c r="U24" i="25" s="1"/>
  <c r="S12" i="25"/>
  <c r="N12" i="25"/>
  <c r="X12" i="25"/>
  <c r="M12" i="25"/>
  <c r="Y12" i="25"/>
  <c r="P12" i="25"/>
  <c r="R12" i="25"/>
  <c r="AJ12" i="25"/>
  <c r="AI12" i="25"/>
  <c r="AC12" i="25"/>
  <c r="AG13" i="24"/>
  <c r="AG12" i="24" s="1"/>
  <c r="AG11" i="24" s="1"/>
  <c r="O13" i="24"/>
  <c r="O12" i="24" s="1"/>
  <c r="O11" i="24" s="1"/>
  <c r="AA13" i="24"/>
  <c r="AA12" i="24" s="1"/>
  <c r="AA11" i="24" s="1"/>
  <c r="T21" i="24"/>
  <c r="AJ13" i="24"/>
  <c r="AJ12" i="24" s="1"/>
  <c r="AJ11" i="24" s="1"/>
  <c r="R13" i="24"/>
  <c r="R12" i="24" s="1"/>
  <c r="R11" i="24" s="1"/>
  <c r="AD21" i="24"/>
  <c r="AD20" i="24" s="1"/>
  <c r="AD13" i="24" s="1"/>
  <c r="AD12" i="24" s="1"/>
  <c r="AD11" i="24" s="1"/>
  <c r="AN14" i="24"/>
  <c r="AE21" i="24"/>
  <c r="AE20" i="24" s="1"/>
  <c r="AE13" i="24" s="1"/>
  <c r="AE12" i="24" s="1"/>
  <c r="AE11" i="24" s="1"/>
  <c r="P21" i="24"/>
  <c r="P20" i="24" s="1"/>
  <c r="P13" i="24" s="1"/>
  <c r="P12" i="24" s="1"/>
  <c r="P11" i="24" s="1"/>
  <c r="AN23" i="24"/>
  <c r="AB25" i="24"/>
  <c r="AB21" i="24" s="1"/>
  <c r="AB20" i="24" s="1"/>
  <c r="AB13" i="24" s="1"/>
  <c r="AB12" i="24" s="1"/>
  <c r="AB11" i="24" s="1"/>
  <c r="AN17" i="24"/>
  <c r="AN22" i="24"/>
  <c r="N20" i="22"/>
  <c r="N16" i="22" s="1"/>
  <c r="N15" i="22" s="1"/>
  <c r="N14" i="22" s="1"/>
  <c r="N13" i="22" s="1"/>
  <c r="T16" i="22"/>
  <c r="T15" i="22" s="1"/>
  <c r="T14" i="22" s="1"/>
  <c r="T13" i="22" s="1"/>
  <c r="K20" i="22"/>
  <c r="K16" i="22" s="1"/>
  <c r="K15" i="22" s="1"/>
  <c r="K14" i="22" s="1"/>
  <c r="K13" i="22" s="1"/>
  <c r="L20" i="22"/>
  <c r="L16" i="22" s="1"/>
  <c r="L15" i="22" s="1"/>
  <c r="L14" i="22" s="1"/>
  <c r="L13" i="22" s="1"/>
  <c r="J20" i="22"/>
  <c r="J16" i="22" s="1"/>
  <c r="J15" i="22" s="1"/>
  <c r="J14" i="22" s="1"/>
  <c r="J13" i="22" s="1"/>
  <c r="I20" i="22"/>
  <c r="I16" i="22" s="1"/>
  <c r="I15" i="22" s="1"/>
  <c r="I14" i="22" s="1"/>
  <c r="I13" i="22" s="1"/>
  <c r="P20" i="22"/>
  <c r="P16" i="22" s="1"/>
  <c r="P15" i="22" s="1"/>
  <c r="P14" i="22" s="1"/>
  <c r="P13" i="22" s="1"/>
  <c r="M20" i="22"/>
  <c r="M16" i="22" s="1"/>
  <c r="M15" i="22" s="1"/>
  <c r="M14" i="22" s="1"/>
  <c r="M13" i="22" s="1"/>
  <c r="V20" i="22"/>
  <c r="V16" i="22" s="1"/>
  <c r="V15" i="22" s="1"/>
  <c r="V14" i="22" s="1"/>
  <c r="V13" i="22" s="1"/>
  <c r="S27" i="22"/>
  <c r="S26" i="22" s="1"/>
  <c r="S25" i="22" s="1"/>
  <c r="S23" i="22"/>
  <c r="S22" i="22" s="1"/>
  <c r="S21" i="22" s="1"/>
  <c r="S20" i="22" s="1"/>
  <c r="S16" i="22" s="1"/>
  <c r="S15" i="22" s="1"/>
  <c r="S14" i="22" s="1"/>
  <c r="S13" i="22" s="1"/>
  <c r="U17" i="25" l="1"/>
  <c r="U16" i="25" s="1"/>
  <c r="U13" i="25" s="1"/>
  <c r="U12" i="25" s="1"/>
  <c r="X14" i="22"/>
  <c r="AC12" i="27"/>
  <c r="AQ12" i="27" s="1"/>
  <c r="AQ13" i="27"/>
  <c r="AA12" i="25"/>
  <c r="AB12" i="25"/>
  <c r="T12" i="25"/>
  <c r="Z12" i="25"/>
  <c r="AH12" i="25"/>
  <c r="J12" i="25"/>
  <c r="K12" i="25"/>
  <c r="O12" i="25"/>
  <c r="W12" i="25"/>
  <c r="I12" i="25"/>
  <c r="AN25" i="24"/>
  <c r="AN21" i="24"/>
  <c r="T20" i="24"/>
  <c r="AC21" i="22"/>
  <c r="AC25" i="22"/>
  <c r="AN20" i="24" l="1"/>
  <c r="T13" i="24"/>
  <c r="AN13" i="24" l="1"/>
  <c r="T12" i="24"/>
  <c r="AN12" i="24" l="1"/>
  <c r="T11" i="24"/>
  <c r="L21" i="5" l="1"/>
  <c r="O22" i="5"/>
  <c r="O21" i="5"/>
  <c r="O20" i="5" s="1"/>
  <c r="O11" i="5"/>
  <c r="O12" i="5"/>
  <c r="O13" i="5"/>
  <c r="O10" i="5"/>
  <c r="M20" i="5"/>
  <c r="M17" i="5" s="1"/>
  <c r="N20" i="5"/>
  <c r="N17" i="5" s="1"/>
  <c r="M14" i="5"/>
  <c r="N14" i="5"/>
  <c r="M9" i="5"/>
  <c r="N9" i="5"/>
  <c r="O9" i="5" l="1"/>
  <c r="N8" i="5"/>
  <c r="M8" i="5"/>
  <c r="E17" i="5" l="1"/>
  <c r="J17" i="5"/>
  <c r="K17" i="5"/>
  <c r="E14" i="5"/>
  <c r="F14" i="5"/>
  <c r="H14" i="5"/>
  <c r="I14" i="5"/>
  <c r="J14" i="5"/>
  <c r="K14" i="5"/>
  <c r="L20" i="5"/>
  <c r="L19" i="5"/>
  <c r="O19" i="5" s="1"/>
  <c r="L18" i="5"/>
  <c r="O18" i="5" s="1"/>
  <c r="L16" i="5"/>
  <c r="O16" i="5" s="1"/>
  <c r="L15" i="5"/>
  <c r="O15" i="5" s="1"/>
  <c r="F9" i="5"/>
  <c r="G9" i="5"/>
  <c r="H9" i="5"/>
  <c r="I9" i="5"/>
  <c r="L9" i="5"/>
  <c r="E11" i="5"/>
  <c r="E9" i="5" s="1"/>
  <c r="O14" i="5" l="1"/>
  <c r="O17" i="5"/>
  <c r="O8" i="5" s="1"/>
  <c r="L17" i="5"/>
  <c r="L14" i="5"/>
  <c r="L8" i="5" s="1"/>
  <c r="E8" i="5"/>
  <c r="D11" i="5" l="1"/>
  <c r="D12" i="5"/>
  <c r="K12" i="5" s="1"/>
  <c r="D13" i="5"/>
  <c r="J13" i="5" s="1"/>
  <c r="J9" i="5" s="1"/>
  <c r="J8" i="5" s="1"/>
  <c r="D16" i="5"/>
  <c r="D18" i="5"/>
  <c r="D19" i="5"/>
  <c r="D21" i="5"/>
  <c r="D22" i="5"/>
  <c r="D10" i="5"/>
  <c r="I20" i="5"/>
  <c r="I17" i="5" s="1"/>
  <c r="I8" i="5" s="1"/>
  <c r="AO18" i="6"/>
  <c r="AP18" i="6" s="1"/>
  <c r="AO21" i="6"/>
  <c r="AP21" i="6" s="1"/>
  <c r="AO24" i="6"/>
  <c r="AP24" i="6" s="1"/>
  <c r="AO27" i="6"/>
  <c r="AP27" i="6" s="1"/>
  <c r="AO30" i="6"/>
  <c r="AP30" i="6" s="1"/>
  <c r="AO32" i="6"/>
  <c r="AP32" i="6" s="1"/>
  <c r="AO36" i="6"/>
  <c r="AP36" i="6" s="1"/>
  <c r="AO37" i="6"/>
  <c r="AP37" i="6" s="1"/>
  <c r="AO40" i="6"/>
  <c r="AP40" i="6" s="1"/>
  <c r="AO41" i="6"/>
  <c r="AP41" i="6" s="1"/>
  <c r="AO44" i="6"/>
  <c r="AP44" i="6" s="1"/>
  <c r="AO47" i="6"/>
  <c r="AP47" i="6" s="1"/>
  <c r="AO50" i="6"/>
  <c r="AP50" i="6" s="1"/>
  <c r="AO52" i="6"/>
  <c r="AP52" i="6" s="1"/>
  <c r="AO53" i="6"/>
  <c r="AP53" i="6" s="1"/>
  <c r="AO57" i="6"/>
  <c r="AP57" i="6" s="1"/>
  <c r="AO61" i="6"/>
  <c r="AP61" i="6" s="1"/>
  <c r="AO65" i="6"/>
  <c r="AP65" i="6" s="1"/>
  <c r="AO66" i="6"/>
  <c r="AP66" i="6" s="1"/>
  <c r="AO70" i="6"/>
  <c r="AP70" i="6" s="1"/>
  <c r="AO71" i="6"/>
  <c r="AP71" i="6" s="1"/>
  <c r="AO72" i="6"/>
  <c r="AP72" i="6" s="1"/>
  <c r="AO73" i="6"/>
  <c r="AP73" i="6" s="1"/>
  <c r="AO74" i="6"/>
  <c r="AP74" i="6" s="1"/>
  <c r="AO75" i="6"/>
  <c r="AP75" i="6" s="1"/>
  <c r="AO76" i="6"/>
  <c r="AP76" i="6" s="1"/>
  <c r="AO77" i="6"/>
  <c r="AP77" i="6" s="1"/>
  <c r="AO80" i="6"/>
  <c r="AP80" i="6" s="1"/>
  <c r="AO84" i="6"/>
  <c r="AP84" i="6" s="1"/>
  <c r="AO87" i="6"/>
  <c r="AP87" i="6" s="1"/>
  <c r="AO88" i="6"/>
  <c r="AP88" i="6" s="1"/>
  <c r="AO89" i="6"/>
  <c r="AP89" i="6"/>
  <c r="AO90" i="6"/>
  <c r="AP90" i="6" s="1"/>
  <c r="AO91" i="6"/>
  <c r="AP91" i="6" s="1"/>
  <c r="AO92" i="6"/>
  <c r="AP92" i="6" s="1"/>
  <c r="AO93" i="6"/>
  <c r="AP93" i="6" s="1"/>
  <c r="AO94" i="6"/>
  <c r="AP94" i="6" s="1"/>
  <c r="AO95" i="6"/>
  <c r="AO96" i="6"/>
  <c r="AP96" i="6" s="1"/>
  <c r="AO97" i="6"/>
  <c r="AP97" i="6" s="1"/>
  <c r="AO98" i="6"/>
  <c r="AP98" i="6" s="1"/>
  <c r="AO101" i="6"/>
  <c r="AP101" i="6" s="1"/>
  <c r="AO102" i="6"/>
  <c r="AP102" i="6" s="1"/>
  <c r="AO103" i="6"/>
  <c r="AP103" i="6" s="1"/>
  <c r="AO104" i="6"/>
  <c r="AP104" i="6" s="1"/>
  <c r="AO105" i="6"/>
  <c r="AP105" i="6" s="1"/>
  <c r="AO106" i="6"/>
  <c r="AP106" i="6" s="1"/>
  <c r="AO107" i="6"/>
  <c r="AP107" i="6" s="1"/>
  <c r="AO108" i="6"/>
  <c r="AP108" i="6" s="1"/>
  <c r="AO109" i="6"/>
  <c r="AP109" i="6" s="1"/>
  <c r="AO111" i="6"/>
  <c r="AP111" i="6" s="1"/>
  <c r="AO112" i="6"/>
  <c r="AP112" i="6" s="1"/>
  <c r="AO113" i="6"/>
  <c r="AP113" i="6" s="1"/>
  <c r="AO115" i="6"/>
  <c r="AP115" i="6" s="1"/>
  <c r="AO118" i="6"/>
  <c r="AP118" i="6" s="1"/>
  <c r="AO121" i="6"/>
  <c r="AP121" i="6" s="1"/>
  <c r="AO124" i="6"/>
  <c r="AP124" i="6" s="1"/>
  <c r="AO127" i="6"/>
  <c r="AP127" i="6" s="1"/>
  <c r="AO130" i="6"/>
  <c r="AP130" i="6" s="1"/>
  <c r="AO131" i="6"/>
  <c r="AP131" i="6" s="1"/>
  <c r="AO132" i="6"/>
  <c r="AP132" i="6" s="1"/>
  <c r="AO136" i="6"/>
  <c r="AP136" i="6" s="1"/>
  <c r="AO137" i="6"/>
  <c r="AP137" i="6" s="1"/>
  <c r="AO138" i="6"/>
  <c r="AP138" i="6" s="1"/>
  <c r="AO140" i="6"/>
  <c r="AP140" i="6" s="1"/>
  <c r="AO141" i="6"/>
  <c r="AP141" i="6" s="1"/>
  <c r="AO144" i="6"/>
  <c r="AP144" i="6" s="1"/>
  <c r="AO145" i="6"/>
  <c r="AP145" i="6" s="1"/>
  <c r="AO146" i="6"/>
  <c r="AP146" i="6" s="1"/>
  <c r="AO147" i="6"/>
  <c r="AP147" i="6" s="1"/>
  <c r="AO148" i="6"/>
  <c r="AP148" i="6" s="1"/>
  <c r="AO152" i="6"/>
  <c r="AP152" i="6" s="1"/>
  <c r="AO153" i="6"/>
  <c r="AP153" i="6" s="1"/>
  <c r="AO154" i="6"/>
  <c r="AP154" i="6" s="1"/>
  <c r="AO155" i="6"/>
  <c r="AP155" i="6" s="1"/>
  <c r="K10" i="5" l="1"/>
  <c r="K9" i="5" s="1"/>
  <c r="K8" i="5" s="1"/>
  <c r="D9" i="5"/>
  <c r="G20" i="5" l="1"/>
  <c r="G17" i="5" s="1"/>
  <c r="F20" i="5"/>
  <c r="F17" i="5" s="1"/>
  <c r="F8" i="5" s="1"/>
  <c r="AX65" i="6" l="1"/>
  <c r="B45" i="17" l="1"/>
  <c r="G15" i="5"/>
  <c r="H20" i="5"/>
  <c r="H17" i="5" s="1"/>
  <c r="H8" i="5" s="1"/>
  <c r="C21" i="5"/>
  <c r="C20" i="5" s="1"/>
  <c r="C19" i="5"/>
  <c r="C18" i="5"/>
  <c r="C16" i="5"/>
  <c r="C15" i="5"/>
  <c r="C9" i="5"/>
  <c r="D15" i="5" l="1"/>
  <c r="D14" i="5" s="1"/>
  <c r="G14" i="5"/>
  <c r="G8" i="5" s="1"/>
  <c r="D20" i="5"/>
  <c r="D17" i="5" s="1"/>
  <c r="C14" i="5"/>
  <c r="C17" i="5"/>
  <c r="AW13" i="3"/>
  <c r="AX13" i="3"/>
  <c r="AY13" i="3"/>
  <c r="AV13" i="3"/>
  <c r="H36" i="3"/>
  <c r="H35" i="3" s="1"/>
  <c r="H34" i="3" s="1"/>
  <c r="H33" i="3" s="1"/>
  <c r="I36" i="3"/>
  <c r="I35" i="3" s="1"/>
  <c r="I34" i="3" s="1"/>
  <c r="I33" i="3" s="1"/>
  <c r="J36" i="3"/>
  <c r="J35" i="3" s="1"/>
  <c r="J34" i="3" s="1"/>
  <c r="J33" i="3" s="1"/>
  <c r="K36" i="3"/>
  <c r="K35" i="3" s="1"/>
  <c r="K34" i="3" s="1"/>
  <c r="K33" i="3" s="1"/>
  <c r="M36" i="3"/>
  <c r="M35" i="3" s="1"/>
  <c r="M34" i="3" s="1"/>
  <c r="M33" i="3" s="1"/>
  <c r="N36" i="3"/>
  <c r="N35" i="3" s="1"/>
  <c r="N34" i="3" s="1"/>
  <c r="N33" i="3" s="1"/>
  <c r="P36" i="3"/>
  <c r="P35" i="3" s="1"/>
  <c r="P34" i="3" s="1"/>
  <c r="P33" i="3" s="1"/>
  <c r="Q36" i="3"/>
  <c r="Q35" i="3" s="1"/>
  <c r="Q34" i="3" s="1"/>
  <c r="Q33" i="3" s="1"/>
  <c r="S36" i="3"/>
  <c r="S35" i="3" s="1"/>
  <c r="S34" i="3" s="1"/>
  <c r="S33" i="3" s="1"/>
  <c r="T36" i="3"/>
  <c r="T35" i="3" s="1"/>
  <c r="T34" i="3" s="1"/>
  <c r="T33" i="3" s="1"/>
  <c r="U36" i="3"/>
  <c r="U35" i="3" s="1"/>
  <c r="U34" i="3" s="1"/>
  <c r="U33" i="3" s="1"/>
  <c r="V36" i="3"/>
  <c r="V35" i="3" s="1"/>
  <c r="V34" i="3" s="1"/>
  <c r="V33" i="3" s="1"/>
  <c r="X36" i="3"/>
  <c r="X35" i="3" s="1"/>
  <c r="X34" i="3" s="1"/>
  <c r="X33" i="3" s="1"/>
  <c r="Y36" i="3"/>
  <c r="Y35" i="3" s="1"/>
  <c r="Y34" i="3" s="1"/>
  <c r="Y33" i="3" s="1"/>
  <c r="Z36" i="3"/>
  <c r="Z35" i="3" s="1"/>
  <c r="Z34" i="3" s="1"/>
  <c r="Z33" i="3" s="1"/>
  <c r="AA36" i="3"/>
  <c r="AA35" i="3" s="1"/>
  <c r="AA34" i="3" s="1"/>
  <c r="AA33" i="3" s="1"/>
  <c r="AC36" i="3"/>
  <c r="AC35" i="3" s="1"/>
  <c r="AC34" i="3" s="1"/>
  <c r="AC33" i="3" s="1"/>
  <c r="AD36" i="3"/>
  <c r="AD35" i="3" s="1"/>
  <c r="AD34" i="3" s="1"/>
  <c r="AD33" i="3" s="1"/>
  <c r="AE36" i="3"/>
  <c r="AE35" i="3" s="1"/>
  <c r="AE34" i="3" s="1"/>
  <c r="AE33" i="3" s="1"/>
  <c r="AF36" i="3"/>
  <c r="AF35" i="3" s="1"/>
  <c r="AF34" i="3" s="1"/>
  <c r="AF33" i="3" s="1"/>
  <c r="AG36" i="3"/>
  <c r="AG35" i="3" s="1"/>
  <c r="AG34" i="3" s="1"/>
  <c r="AG33" i="3" s="1"/>
  <c r="AH36" i="3"/>
  <c r="AH35" i="3" s="1"/>
  <c r="AH34" i="3" s="1"/>
  <c r="AH33" i="3" s="1"/>
  <c r="AI36" i="3"/>
  <c r="AI35" i="3" s="1"/>
  <c r="AI34" i="3" s="1"/>
  <c r="AI33" i="3" s="1"/>
  <c r="AJ36" i="3"/>
  <c r="AJ35" i="3" s="1"/>
  <c r="AJ34" i="3" s="1"/>
  <c r="AJ33" i="3" s="1"/>
  <c r="AK36" i="3"/>
  <c r="AK35" i="3" s="1"/>
  <c r="AK34" i="3" s="1"/>
  <c r="AK33" i="3" s="1"/>
  <c r="AL36" i="3"/>
  <c r="AL35" i="3" s="1"/>
  <c r="AL34" i="3" s="1"/>
  <c r="AL33" i="3" s="1"/>
  <c r="AM36" i="3"/>
  <c r="AM35" i="3" s="1"/>
  <c r="AM34" i="3" s="1"/>
  <c r="AM33" i="3" s="1"/>
  <c r="AN36" i="3"/>
  <c r="AN35" i="3" s="1"/>
  <c r="AN34" i="3" s="1"/>
  <c r="AN33" i="3" s="1"/>
  <c r="AO36" i="3"/>
  <c r="AO35" i="3" s="1"/>
  <c r="AO34" i="3" s="1"/>
  <c r="AO33" i="3" s="1"/>
  <c r="AP36" i="3"/>
  <c r="AP35" i="3" s="1"/>
  <c r="AP34" i="3" s="1"/>
  <c r="AP33" i="3" s="1"/>
  <c r="AQ36" i="3"/>
  <c r="AQ35" i="3" s="1"/>
  <c r="AQ34" i="3" s="1"/>
  <c r="AQ33" i="3" s="1"/>
  <c r="AR36" i="3"/>
  <c r="AR35" i="3" s="1"/>
  <c r="AR34" i="3" s="1"/>
  <c r="AR33" i="3" s="1"/>
  <c r="AS36" i="3"/>
  <c r="AS35" i="3" s="1"/>
  <c r="AS34" i="3" s="1"/>
  <c r="AS33" i="3" s="1"/>
  <c r="H31" i="3"/>
  <c r="H30" i="3" s="1"/>
  <c r="H29" i="3" s="1"/>
  <c r="I31" i="3"/>
  <c r="I30" i="3" s="1"/>
  <c r="I29" i="3" s="1"/>
  <c r="J31" i="3"/>
  <c r="J30" i="3" s="1"/>
  <c r="J29" i="3" s="1"/>
  <c r="K31" i="3"/>
  <c r="K30" i="3" s="1"/>
  <c r="K29" i="3" s="1"/>
  <c r="L31" i="3"/>
  <c r="L30" i="3" s="1"/>
  <c r="L29" i="3" s="1"/>
  <c r="M31" i="3"/>
  <c r="M30" i="3" s="1"/>
  <c r="M29" i="3" s="1"/>
  <c r="N31" i="3"/>
  <c r="N30" i="3" s="1"/>
  <c r="N29" i="3" s="1"/>
  <c r="O31" i="3"/>
  <c r="O30" i="3" s="1"/>
  <c r="O29" i="3" s="1"/>
  <c r="P31" i="3"/>
  <c r="P30" i="3" s="1"/>
  <c r="P29" i="3" s="1"/>
  <c r="Q31" i="3"/>
  <c r="Q30" i="3" s="1"/>
  <c r="Q29" i="3" s="1"/>
  <c r="R31" i="3"/>
  <c r="R30" i="3" s="1"/>
  <c r="R29" i="3" s="1"/>
  <c r="S31" i="3"/>
  <c r="S30" i="3" s="1"/>
  <c r="S29" i="3" s="1"/>
  <c r="T31" i="3"/>
  <c r="T30" i="3" s="1"/>
  <c r="T29" i="3" s="1"/>
  <c r="U31" i="3"/>
  <c r="U30" i="3" s="1"/>
  <c r="U29" i="3" s="1"/>
  <c r="V31" i="3"/>
  <c r="V30" i="3" s="1"/>
  <c r="V29" i="3" s="1"/>
  <c r="W31" i="3"/>
  <c r="W30" i="3" s="1"/>
  <c r="W29" i="3" s="1"/>
  <c r="X31" i="3"/>
  <c r="X30" i="3" s="1"/>
  <c r="X29" i="3" s="1"/>
  <c r="Y31" i="3"/>
  <c r="Y30" i="3" s="1"/>
  <c r="Y29" i="3" s="1"/>
  <c r="Z31" i="3"/>
  <c r="Z30" i="3" s="1"/>
  <c r="Z29" i="3" s="1"/>
  <c r="AA31" i="3"/>
  <c r="AA30" i="3" s="1"/>
  <c r="AA29" i="3" s="1"/>
  <c r="AB31" i="3"/>
  <c r="AB30" i="3" s="1"/>
  <c r="AB29" i="3" s="1"/>
  <c r="AC31" i="3"/>
  <c r="AC30" i="3" s="1"/>
  <c r="AC29" i="3" s="1"/>
  <c r="AD31" i="3"/>
  <c r="AD30" i="3" s="1"/>
  <c r="AD29" i="3" s="1"/>
  <c r="AE31" i="3"/>
  <c r="AE30" i="3" s="1"/>
  <c r="AE29" i="3" s="1"/>
  <c r="AF31" i="3"/>
  <c r="AF30" i="3" s="1"/>
  <c r="AF29" i="3" s="1"/>
  <c r="AG31" i="3"/>
  <c r="AG30" i="3" s="1"/>
  <c r="AG29" i="3" s="1"/>
  <c r="AH31" i="3"/>
  <c r="AH30" i="3" s="1"/>
  <c r="AH29" i="3" s="1"/>
  <c r="AI31" i="3"/>
  <c r="AI30" i="3" s="1"/>
  <c r="AI29" i="3" s="1"/>
  <c r="AJ31" i="3"/>
  <c r="AJ30" i="3" s="1"/>
  <c r="AJ29" i="3" s="1"/>
  <c r="AK31" i="3"/>
  <c r="AK30" i="3" s="1"/>
  <c r="AK29" i="3" s="1"/>
  <c r="AL31" i="3"/>
  <c r="AL30" i="3" s="1"/>
  <c r="AL29" i="3" s="1"/>
  <c r="AM31" i="3"/>
  <c r="AM30" i="3" s="1"/>
  <c r="AM29" i="3" s="1"/>
  <c r="AN31" i="3"/>
  <c r="AN30" i="3" s="1"/>
  <c r="AN29" i="3" s="1"/>
  <c r="AO31" i="3"/>
  <c r="AP31" i="3"/>
  <c r="AP30" i="3" s="1"/>
  <c r="AP29" i="3" s="1"/>
  <c r="AQ31" i="3"/>
  <c r="AQ30" i="3" s="1"/>
  <c r="AQ29" i="3" s="1"/>
  <c r="AR31" i="3"/>
  <c r="AR30" i="3" s="1"/>
  <c r="AR29" i="3" s="1"/>
  <c r="AS31" i="3"/>
  <c r="AS30" i="3" s="1"/>
  <c r="AS29" i="3" s="1"/>
  <c r="I27" i="3"/>
  <c r="I26" i="3" s="1"/>
  <c r="J27" i="3"/>
  <c r="J26" i="3" s="1"/>
  <c r="K27" i="3"/>
  <c r="K26" i="3" s="1"/>
  <c r="M27" i="3"/>
  <c r="M26" i="3" s="1"/>
  <c r="N27" i="3"/>
  <c r="N26" i="3" s="1"/>
  <c r="P27" i="3"/>
  <c r="P26" i="3" s="1"/>
  <c r="Q27" i="3"/>
  <c r="Q26" i="3" s="1"/>
  <c r="S27" i="3"/>
  <c r="S26" i="3" s="1"/>
  <c r="T27" i="3"/>
  <c r="T26" i="3" s="1"/>
  <c r="U27" i="3"/>
  <c r="V27" i="3"/>
  <c r="V26" i="3" s="1"/>
  <c r="X27" i="3"/>
  <c r="X26" i="3" s="1"/>
  <c r="Y27" i="3"/>
  <c r="Y26" i="3" s="1"/>
  <c r="Z27" i="3"/>
  <c r="Z26" i="3" s="1"/>
  <c r="AA27" i="3"/>
  <c r="AA26" i="3" s="1"/>
  <c r="AC27" i="3"/>
  <c r="AC26" i="3" s="1"/>
  <c r="AD27" i="3"/>
  <c r="AD26" i="3" s="1"/>
  <c r="AE27" i="3"/>
  <c r="AE26" i="3" s="1"/>
  <c r="AF27" i="3"/>
  <c r="AF26" i="3" s="1"/>
  <c r="AG27" i="3"/>
  <c r="AG26" i="3" s="1"/>
  <c r="AH27" i="3"/>
  <c r="AH26" i="3" s="1"/>
  <c r="AI27" i="3"/>
  <c r="AI26" i="3" s="1"/>
  <c r="AJ27" i="3"/>
  <c r="AJ26" i="3" s="1"/>
  <c r="AK27" i="3"/>
  <c r="AK26" i="3" s="1"/>
  <c r="AL27" i="3"/>
  <c r="AL26" i="3" s="1"/>
  <c r="AM27" i="3"/>
  <c r="AM26" i="3" s="1"/>
  <c r="AN27" i="3"/>
  <c r="AN26" i="3" s="1"/>
  <c r="AO27" i="3"/>
  <c r="AO26" i="3" s="1"/>
  <c r="AP27" i="3"/>
  <c r="AP26" i="3" s="1"/>
  <c r="AQ27" i="3"/>
  <c r="AQ26" i="3" s="1"/>
  <c r="AR27" i="3"/>
  <c r="AR26" i="3" s="1"/>
  <c r="AS27" i="3"/>
  <c r="AS26" i="3" s="1"/>
  <c r="U26" i="3"/>
  <c r="I24" i="3"/>
  <c r="I23" i="3" s="1"/>
  <c r="J24" i="3"/>
  <c r="J23" i="3" s="1"/>
  <c r="K24" i="3"/>
  <c r="K23" i="3" s="1"/>
  <c r="M24" i="3"/>
  <c r="M23" i="3" s="1"/>
  <c r="N24" i="3"/>
  <c r="N23" i="3" s="1"/>
  <c r="P24" i="3"/>
  <c r="P23" i="3" s="1"/>
  <c r="Q24" i="3"/>
  <c r="Q23" i="3" s="1"/>
  <c r="S24" i="3"/>
  <c r="S23" i="3" s="1"/>
  <c r="T24" i="3"/>
  <c r="T23" i="3" s="1"/>
  <c r="U24" i="3"/>
  <c r="U23" i="3" s="1"/>
  <c r="V24" i="3"/>
  <c r="V23" i="3" s="1"/>
  <c r="X24" i="3"/>
  <c r="X23" i="3" s="1"/>
  <c r="Y24" i="3"/>
  <c r="Y23" i="3" s="1"/>
  <c r="Z24" i="3"/>
  <c r="Z23" i="3" s="1"/>
  <c r="AA24" i="3"/>
  <c r="AA23" i="3" s="1"/>
  <c r="AC24" i="3"/>
  <c r="AC23" i="3" s="1"/>
  <c r="AD24" i="3"/>
  <c r="AD23" i="3" s="1"/>
  <c r="AE24" i="3"/>
  <c r="AE23" i="3" s="1"/>
  <c r="AF24" i="3"/>
  <c r="AF23" i="3" s="1"/>
  <c r="AG24" i="3"/>
  <c r="AG23" i="3" s="1"/>
  <c r="AH24" i="3"/>
  <c r="AH23" i="3" s="1"/>
  <c r="AI24" i="3"/>
  <c r="AI23" i="3" s="1"/>
  <c r="AJ24" i="3"/>
  <c r="AJ23" i="3" s="1"/>
  <c r="AK24" i="3"/>
  <c r="AK23" i="3" s="1"/>
  <c r="AL24" i="3"/>
  <c r="AL23" i="3" s="1"/>
  <c r="AM24" i="3"/>
  <c r="AM23" i="3" s="1"/>
  <c r="AN24" i="3"/>
  <c r="AN23" i="3" s="1"/>
  <c r="AO24" i="3"/>
  <c r="AO23" i="3" s="1"/>
  <c r="AP24" i="3"/>
  <c r="AP23" i="3" s="1"/>
  <c r="AQ24" i="3"/>
  <c r="AQ23" i="3" s="1"/>
  <c r="AR24" i="3"/>
  <c r="AR23" i="3" s="1"/>
  <c r="AS24" i="3"/>
  <c r="AS23" i="3" s="1"/>
  <c r="H21" i="3"/>
  <c r="H20" i="3" s="1"/>
  <c r="I21" i="3"/>
  <c r="I20" i="3" s="1"/>
  <c r="J21" i="3"/>
  <c r="J20" i="3" s="1"/>
  <c r="K21" i="3"/>
  <c r="K20" i="3" s="1"/>
  <c r="N21" i="3"/>
  <c r="N20" i="3" s="1"/>
  <c r="P21" i="3"/>
  <c r="P20" i="3" s="1"/>
  <c r="Q21" i="3"/>
  <c r="Q20" i="3" s="1"/>
  <c r="S21" i="3"/>
  <c r="S20" i="3" s="1"/>
  <c r="T21" i="3"/>
  <c r="T20" i="3" s="1"/>
  <c r="U21" i="3"/>
  <c r="U20" i="3" s="1"/>
  <c r="V21" i="3"/>
  <c r="V20" i="3" s="1"/>
  <c r="X21" i="3"/>
  <c r="X20" i="3" s="1"/>
  <c r="Y21" i="3"/>
  <c r="Y20" i="3" s="1"/>
  <c r="Z21" i="3"/>
  <c r="Z20" i="3" s="1"/>
  <c r="AA21" i="3"/>
  <c r="AA20" i="3" s="1"/>
  <c r="AC21" i="3"/>
  <c r="AC20" i="3" s="1"/>
  <c r="AD21" i="3"/>
  <c r="AD20" i="3" s="1"/>
  <c r="AE21" i="3"/>
  <c r="AE20" i="3" s="1"/>
  <c r="AF21" i="3"/>
  <c r="AF20" i="3" s="1"/>
  <c r="AH21" i="3"/>
  <c r="AH20" i="3" s="1"/>
  <c r="AI21" i="3"/>
  <c r="AI20" i="3" s="1"/>
  <c r="AJ21" i="3"/>
  <c r="AJ20" i="3" s="1"/>
  <c r="AK21" i="3"/>
  <c r="AK20" i="3" s="1"/>
  <c r="AL21" i="3"/>
  <c r="AL20" i="3" s="1"/>
  <c r="AM21" i="3"/>
  <c r="AM20" i="3" s="1"/>
  <c r="AN21" i="3"/>
  <c r="AN20" i="3" s="1"/>
  <c r="AO21" i="3"/>
  <c r="AO20" i="3" s="1"/>
  <c r="AP21" i="3"/>
  <c r="AP20" i="3" s="1"/>
  <c r="AQ21" i="3"/>
  <c r="AQ20" i="3" s="1"/>
  <c r="AR21" i="3"/>
  <c r="AR20" i="3" s="1"/>
  <c r="AS21" i="3"/>
  <c r="AS20" i="3" s="1"/>
  <c r="H18" i="3"/>
  <c r="I18" i="3"/>
  <c r="J18" i="3"/>
  <c r="K18" i="3"/>
  <c r="M18" i="3"/>
  <c r="N18" i="3"/>
  <c r="P18" i="3"/>
  <c r="Q18" i="3"/>
  <c r="S18" i="3"/>
  <c r="T18" i="3"/>
  <c r="U18" i="3"/>
  <c r="V18" i="3"/>
  <c r="X18" i="3"/>
  <c r="Y18" i="3"/>
  <c r="Z18" i="3"/>
  <c r="AA18" i="3"/>
  <c r="AC18" i="3"/>
  <c r="AD18" i="3"/>
  <c r="AE18" i="3"/>
  <c r="AF18" i="3"/>
  <c r="AG18" i="3"/>
  <c r="AH18" i="3"/>
  <c r="AI18" i="3"/>
  <c r="AJ18" i="3"/>
  <c r="AK18" i="3"/>
  <c r="AL18" i="3"/>
  <c r="AM18" i="3"/>
  <c r="AN18" i="3"/>
  <c r="AO18" i="3"/>
  <c r="AP18" i="3"/>
  <c r="AQ18" i="3"/>
  <c r="AR18" i="3"/>
  <c r="AS18" i="3"/>
  <c r="AG22" i="3"/>
  <c r="AG21" i="3" s="1"/>
  <c r="AG20" i="3" s="1"/>
  <c r="AB37" i="3"/>
  <c r="AB36" i="3" s="1"/>
  <c r="AB35" i="3" s="1"/>
  <c r="AB34" i="3" s="1"/>
  <c r="AB33" i="3" s="1"/>
  <c r="W37" i="3"/>
  <c r="W36" i="3" s="1"/>
  <c r="W35" i="3" s="1"/>
  <c r="W34" i="3" s="1"/>
  <c r="W33" i="3" s="1"/>
  <c r="AB28" i="3"/>
  <c r="AB27" i="3" s="1"/>
  <c r="AB26" i="3" s="1"/>
  <c r="W28" i="3"/>
  <c r="W27" i="3" s="1"/>
  <c r="W26" i="3" s="1"/>
  <c r="AB25" i="3"/>
  <c r="AB24" i="3" s="1"/>
  <c r="AB23" i="3" s="1"/>
  <c r="W25" i="3"/>
  <c r="W24" i="3" s="1"/>
  <c r="W23" i="3" s="1"/>
  <c r="AB22" i="3"/>
  <c r="AB21" i="3" s="1"/>
  <c r="AB20" i="3" s="1"/>
  <c r="W22" i="3"/>
  <c r="W21" i="3" s="1"/>
  <c r="W20" i="3" s="1"/>
  <c r="AB19" i="3"/>
  <c r="AB18" i="3" s="1"/>
  <c r="W19" i="3"/>
  <c r="W18" i="3" s="1"/>
  <c r="R37" i="3"/>
  <c r="O37" i="3" s="1"/>
  <c r="O36" i="3" s="1"/>
  <c r="O35" i="3" s="1"/>
  <c r="O34" i="3" s="1"/>
  <c r="O33" i="3" s="1"/>
  <c r="R28" i="3"/>
  <c r="R27" i="3" s="1"/>
  <c r="R26" i="3" s="1"/>
  <c r="O28" i="3"/>
  <c r="O27" i="3" s="1"/>
  <c r="O26" i="3" s="1"/>
  <c r="R25" i="3"/>
  <c r="R24" i="3" s="1"/>
  <c r="R23" i="3" s="1"/>
  <c r="O25" i="3"/>
  <c r="O24" i="3" s="1"/>
  <c r="O23" i="3" s="1"/>
  <c r="R22" i="3"/>
  <c r="R21" i="3" s="1"/>
  <c r="R20" i="3" s="1"/>
  <c r="O22" i="3"/>
  <c r="O21" i="3" s="1"/>
  <c r="O20" i="3" s="1"/>
  <c r="R19" i="3"/>
  <c r="R18" i="3" s="1"/>
  <c r="O19" i="3"/>
  <c r="O18" i="3" s="1"/>
  <c r="L37" i="3"/>
  <c r="G37" i="3" s="1"/>
  <c r="G36" i="3" s="1"/>
  <c r="G35" i="3" s="1"/>
  <c r="G34" i="3" s="1"/>
  <c r="G33" i="3" s="1"/>
  <c r="G31" i="3"/>
  <c r="G30" i="3" s="1"/>
  <c r="G29" i="3" s="1"/>
  <c r="L28" i="3"/>
  <c r="L27" i="3" s="1"/>
  <c r="L26" i="3" s="1"/>
  <c r="H28" i="3"/>
  <c r="L25" i="3"/>
  <c r="L24" i="3" s="1"/>
  <c r="L23" i="3" s="1"/>
  <c r="H25" i="3"/>
  <c r="H24" i="3" s="1"/>
  <c r="H23" i="3" s="1"/>
  <c r="M22" i="3"/>
  <c r="L22" i="3" s="1"/>
  <c r="G22" i="3" s="1"/>
  <c r="G21" i="3" s="1"/>
  <c r="G20" i="3" s="1"/>
  <c r="L19" i="3"/>
  <c r="G19" i="3" s="1"/>
  <c r="G18" i="3" s="1"/>
  <c r="AT149" i="6"/>
  <c r="AU149" i="6"/>
  <c r="AV149" i="6"/>
  <c r="AS149" i="6"/>
  <c r="AT14" i="6"/>
  <c r="AU14" i="6"/>
  <c r="AV14" i="6"/>
  <c r="AS14" i="6"/>
  <c r="J151" i="6"/>
  <c r="J150" i="6" s="1"/>
  <c r="J149" i="6" s="1"/>
  <c r="K151" i="6"/>
  <c r="K150" i="6" s="1"/>
  <c r="K149" i="6" s="1"/>
  <c r="L151" i="6"/>
  <c r="L150" i="6" s="1"/>
  <c r="L149" i="6" s="1"/>
  <c r="M151" i="6"/>
  <c r="N151" i="6"/>
  <c r="N150" i="6" s="1"/>
  <c r="N149" i="6" s="1"/>
  <c r="O151" i="6"/>
  <c r="O150" i="6" s="1"/>
  <c r="O149" i="6" s="1"/>
  <c r="P151" i="6"/>
  <c r="Q151" i="6"/>
  <c r="Q150" i="6" s="1"/>
  <c r="Q149" i="6" s="1"/>
  <c r="S151" i="6"/>
  <c r="S150" i="6" s="1"/>
  <c r="S149" i="6" s="1"/>
  <c r="T151" i="6"/>
  <c r="T150" i="6" s="1"/>
  <c r="T149" i="6" s="1"/>
  <c r="U151" i="6"/>
  <c r="U150" i="6" s="1"/>
  <c r="U149" i="6" s="1"/>
  <c r="V151" i="6"/>
  <c r="V150" i="6" s="1"/>
  <c r="V149" i="6" s="1"/>
  <c r="X151" i="6"/>
  <c r="X150" i="6" s="1"/>
  <c r="X149" i="6" s="1"/>
  <c r="Y151" i="6"/>
  <c r="Y150" i="6" s="1"/>
  <c r="Y149" i="6" s="1"/>
  <c r="Z151" i="6"/>
  <c r="Z150" i="6" s="1"/>
  <c r="Z149" i="6" s="1"/>
  <c r="AC151" i="6"/>
  <c r="AC150" i="6" s="1"/>
  <c r="AC149" i="6" s="1"/>
  <c r="AD151" i="6"/>
  <c r="AD150" i="6" s="1"/>
  <c r="AD149" i="6" s="1"/>
  <c r="AE151" i="6"/>
  <c r="AE150" i="6" s="1"/>
  <c r="AE149" i="6" s="1"/>
  <c r="AF151" i="6"/>
  <c r="AF150" i="6" s="1"/>
  <c r="AF149" i="6" s="1"/>
  <c r="AG151" i="6"/>
  <c r="AG150" i="6" s="1"/>
  <c r="AG149" i="6" s="1"/>
  <c r="AH151" i="6"/>
  <c r="AH150" i="6" s="1"/>
  <c r="AH149" i="6" s="1"/>
  <c r="AI151" i="6"/>
  <c r="AI150" i="6" s="1"/>
  <c r="AI149" i="6" s="1"/>
  <c r="AJ151" i="6"/>
  <c r="AJ150" i="6" s="1"/>
  <c r="AJ149" i="6" s="1"/>
  <c r="AK151" i="6"/>
  <c r="AK150" i="6" s="1"/>
  <c r="AL151" i="6"/>
  <c r="AL150" i="6" s="1"/>
  <c r="AL149" i="6" s="1"/>
  <c r="AM151" i="6"/>
  <c r="AM150" i="6" s="1"/>
  <c r="AM149" i="6" s="1"/>
  <c r="AN151" i="6"/>
  <c r="AN150" i="6" s="1"/>
  <c r="AN149" i="6" s="1"/>
  <c r="I151" i="6"/>
  <c r="I150" i="6" s="1"/>
  <c r="I149" i="6" s="1"/>
  <c r="J142" i="6"/>
  <c r="K142" i="6"/>
  <c r="L142" i="6"/>
  <c r="M142" i="6"/>
  <c r="N142" i="6"/>
  <c r="O142" i="6"/>
  <c r="P142" i="6"/>
  <c r="Q142" i="6"/>
  <c r="S142" i="6"/>
  <c r="T142" i="6"/>
  <c r="U142" i="6"/>
  <c r="V142" i="6"/>
  <c r="X142" i="6"/>
  <c r="Y142" i="6"/>
  <c r="Z142" i="6"/>
  <c r="AA142" i="6"/>
  <c r="AC142" i="6"/>
  <c r="AD142" i="6"/>
  <c r="AE142" i="6"/>
  <c r="AF142" i="6"/>
  <c r="AG142" i="6"/>
  <c r="AH142" i="6"/>
  <c r="AI142" i="6"/>
  <c r="AJ142" i="6"/>
  <c r="AK142" i="6"/>
  <c r="AL142" i="6"/>
  <c r="AM142" i="6"/>
  <c r="AN142" i="6"/>
  <c r="J143" i="6"/>
  <c r="K143" i="6"/>
  <c r="L143" i="6"/>
  <c r="M143" i="6"/>
  <c r="N143" i="6"/>
  <c r="O143" i="6"/>
  <c r="P143" i="6"/>
  <c r="Q143" i="6"/>
  <c r="S143" i="6"/>
  <c r="T143" i="6"/>
  <c r="U143" i="6"/>
  <c r="V143" i="6"/>
  <c r="X143" i="6"/>
  <c r="Y143" i="6"/>
  <c r="Z143" i="6"/>
  <c r="AA143" i="6"/>
  <c r="AC143" i="6"/>
  <c r="AD143" i="6"/>
  <c r="AE143" i="6"/>
  <c r="AF143" i="6"/>
  <c r="AG143" i="6"/>
  <c r="AH143" i="6"/>
  <c r="AI143" i="6"/>
  <c r="AJ143" i="6"/>
  <c r="AK143" i="6"/>
  <c r="AL143" i="6"/>
  <c r="AM143" i="6"/>
  <c r="AN143" i="6"/>
  <c r="J139" i="6"/>
  <c r="K139" i="6"/>
  <c r="L139" i="6"/>
  <c r="M139" i="6"/>
  <c r="N139" i="6"/>
  <c r="O139" i="6"/>
  <c r="P139" i="6"/>
  <c r="Q139" i="6"/>
  <c r="R139" i="6"/>
  <c r="S139" i="6"/>
  <c r="T139" i="6"/>
  <c r="U139" i="6"/>
  <c r="V139" i="6"/>
  <c r="W139" i="6"/>
  <c r="X139" i="6"/>
  <c r="Y139" i="6"/>
  <c r="Z139" i="6"/>
  <c r="AA139" i="6"/>
  <c r="AB139" i="6"/>
  <c r="AC139" i="6"/>
  <c r="AD139" i="6"/>
  <c r="AE139" i="6"/>
  <c r="AF139" i="6"/>
  <c r="AG139" i="6"/>
  <c r="AH139" i="6"/>
  <c r="AI139" i="6"/>
  <c r="AJ139" i="6"/>
  <c r="AK139" i="6"/>
  <c r="AL139" i="6"/>
  <c r="AM139" i="6"/>
  <c r="AN139" i="6"/>
  <c r="I139" i="6"/>
  <c r="J134" i="6"/>
  <c r="K134" i="6"/>
  <c r="L134" i="6"/>
  <c r="M134" i="6"/>
  <c r="N134" i="6"/>
  <c r="O134" i="6"/>
  <c r="P134" i="6"/>
  <c r="Q134" i="6"/>
  <c r="S134" i="6"/>
  <c r="T134" i="6"/>
  <c r="U134" i="6"/>
  <c r="V134" i="6"/>
  <c r="X134" i="6"/>
  <c r="Y134" i="6"/>
  <c r="Z134" i="6"/>
  <c r="AD134" i="6"/>
  <c r="AE134" i="6"/>
  <c r="AF134" i="6"/>
  <c r="AG134" i="6"/>
  <c r="AH134" i="6"/>
  <c r="AI134" i="6"/>
  <c r="AJ134" i="6"/>
  <c r="AK134" i="6"/>
  <c r="AL134" i="6"/>
  <c r="AM134" i="6"/>
  <c r="AN134" i="6"/>
  <c r="J135" i="6"/>
  <c r="K135" i="6"/>
  <c r="L135" i="6"/>
  <c r="M135" i="6"/>
  <c r="N135" i="6"/>
  <c r="O135" i="6"/>
  <c r="P135" i="6"/>
  <c r="Q135" i="6"/>
  <c r="S135" i="6"/>
  <c r="T135" i="6"/>
  <c r="U135" i="6"/>
  <c r="V135" i="6"/>
  <c r="X135" i="6"/>
  <c r="Y135" i="6"/>
  <c r="Z135" i="6"/>
  <c r="AD135" i="6"/>
  <c r="AE135" i="6"/>
  <c r="AF135" i="6"/>
  <c r="AG135" i="6"/>
  <c r="AH135" i="6"/>
  <c r="AI135" i="6"/>
  <c r="AJ135" i="6"/>
  <c r="AK135" i="6"/>
  <c r="AL135" i="6"/>
  <c r="AM135" i="6"/>
  <c r="AN135" i="6"/>
  <c r="J129" i="6"/>
  <c r="J128" i="6" s="1"/>
  <c r="K129" i="6"/>
  <c r="K128" i="6" s="1"/>
  <c r="L129" i="6"/>
  <c r="L128" i="6" s="1"/>
  <c r="M129" i="6"/>
  <c r="M128" i="6" s="1"/>
  <c r="N129" i="6"/>
  <c r="N128" i="6" s="1"/>
  <c r="O129" i="6"/>
  <c r="O128" i="6" s="1"/>
  <c r="P129" i="6"/>
  <c r="Q129" i="6"/>
  <c r="Q128" i="6" s="1"/>
  <c r="S129" i="6"/>
  <c r="S128" i="6" s="1"/>
  <c r="T129" i="6"/>
  <c r="T128" i="6" s="1"/>
  <c r="U129" i="6"/>
  <c r="U128" i="6" s="1"/>
  <c r="V129" i="6"/>
  <c r="V128" i="6" s="1"/>
  <c r="X129" i="6"/>
  <c r="X128" i="6" s="1"/>
  <c r="Y129" i="6"/>
  <c r="Y128" i="6" s="1"/>
  <c r="Z129" i="6"/>
  <c r="Z128" i="6" s="1"/>
  <c r="AA129" i="6"/>
  <c r="AA128" i="6" s="1"/>
  <c r="AC129" i="6"/>
  <c r="AC128" i="6" s="1"/>
  <c r="AD129" i="6"/>
  <c r="AD128" i="6" s="1"/>
  <c r="AE129" i="6"/>
  <c r="AE128" i="6" s="1"/>
  <c r="AF129" i="6"/>
  <c r="AF128" i="6" s="1"/>
  <c r="AG129" i="6"/>
  <c r="AG128" i="6" s="1"/>
  <c r="AH129" i="6"/>
  <c r="AH128" i="6" s="1"/>
  <c r="AI129" i="6"/>
  <c r="AI128" i="6" s="1"/>
  <c r="AJ129" i="6"/>
  <c r="AJ128" i="6" s="1"/>
  <c r="AK129" i="6"/>
  <c r="AK128" i="6" s="1"/>
  <c r="AL129" i="6"/>
  <c r="AL128" i="6" s="1"/>
  <c r="AM129" i="6"/>
  <c r="AM128" i="6" s="1"/>
  <c r="AN129" i="6"/>
  <c r="AN128" i="6" s="1"/>
  <c r="I129" i="6"/>
  <c r="I128" i="6" s="1"/>
  <c r="J126" i="6"/>
  <c r="J125" i="6" s="1"/>
  <c r="K126" i="6"/>
  <c r="K125" i="6" s="1"/>
  <c r="L126" i="6"/>
  <c r="L125" i="6" s="1"/>
  <c r="M126" i="6"/>
  <c r="M125" i="6" s="1"/>
  <c r="N126" i="6"/>
  <c r="N125" i="6" s="1"/>
  <c r="O126" i="6"/>
  <c r="O125" i="6" s="1"/>
  <c r="P126" i="6"/>
  <c r="Q126" i="6"/>
  <c r="Q125" i="6" s="1"/>
  <c r="S126" i="6"/>
  <c r="S125" i="6" s="1"/>
  <c r="T126" i="6"/>
  <c r="T125" i="6" s="1"/>
  <c r="U126" i="6"/>
  <c r="U125" i="6" s="1"/>
  <c r="V126" i="6"/>
  <c r="V125" i="6" s="1"/>
  <c r="X126" i="6"/>
  <c r="X125" i="6" s="1"/>
  <c r="Y126" i="6"/>
  <c r="Y125" i="6" s="1"/>
  <c r="Z126" i="6"/>
  <c r="Z125" i="6" s="1"/>
  <c r="AA126" i="6"/>
  <c r="AA125" i="6" s="1"/>
  <c r="AC126" i="6"/>
  <c r="AC125" i="6" s="1"/>
  <c r="AD126" i="6"/>
  <c r="AD125" i="6" s="1"/>
  <c r="AE126" i="6"/>
  <c r="AE125" i="6" s="1"/>
  <c r="AF126" i="6"/>
  <c r="AF125" i="6" s="1"/>
  <c r="AG126" i="6"/>
  <c r="AG125" i="6" s="1"/>
  <c r="AH126" i="6"/>
  <c r="AH125" i="6" s="1"/>
  <c r="AI126" i="6"/>
  <c r="AI125" i="6" s="1"/>
  <c r="AJ126" i="6"/>
  <c r="AJ125" i="6" s="1"/>
  <c r="AK126" i="6"/>
  <c r="AK125" i="6" s="1"/>
  <c r="AL126" i="6"/>
  <c r="AL125" i="6" s="1"/>
  <c r="AM126" i="6"/>
  <c r="AM125" i="6" s="1"/>
  <c r="AN126" i="6"/>
  <c r="AN125" i="6" s="1"/>
  <c r="J122" i="6"/>
  <c r="K122" i="6"/>
  <c r="L122" i="6"/>
  <c r="M122" i="6"/>
  <c r="N122" i="6"/>
  <c r="O122" i="6"/>
  <c r="P122" i="6"/>
  <c r="Q122" i="6"/>
  <c r="S122" i="6"/>
  <c r="T122" i="6"/>
  <c r="U122" i="6"/>
  <c r="V122" i="6"/>
  <c r="X122" i="6"/>
  <c r="Y122" i="6"/>
  <c r="Z122" i="6"/>
  <c r="AA122" i="6"/>
  <c r="AC122" i="6"/>
  <c r="AD122" i="6"/>
  <c r="AE122" i="6"/>
  <c r="AO122" i="6" s="1"/>
  <c r="AP122" i="6" s="1"/>
  <c r="AF122" i="6"/>
  <c r="AG122" i="6"/>
  <c r="AH122" i="6"/>
  <c r="AI122" i="6"/>
  <c r="AJ122" i="6"/>
  <c r="AK122" i="6"/>
  <c r="AL122" i="6"/>
  <c r="AM122" i="6"/>
  <c r="AN122" i="6"/>
  <c r="J123" i="6"/>
  <c r="K123" i="6"/>
  <c r="L123" i="6"/>
  <c r="M123" i="6"/>
  <c r="N123" i="6"/>
  <c r="O123" i="6"/>
  <c r="P123" i="6"/>
  <c r="Q123" i="6"/>
  <c r="S123" i="6"/>
  <c r="T123" i="6"/>
  <c r="U123" i="6"/>
  <c r="V123" i="6"/>
  <c r="X123" i="6"/>
  <c r="Y123" i="6"/>
  <c r="Z123" i="6"/>
  <c r="AA123" i="6"/>
  <c r="AC123" i="6"/>
  <c r="AD123" i="6"/>
  <c r="AE123" i="6"/>
  <c r="AF123" i="6"/>
  <c r="AG123" i="6"/>
  <c r="AH123" i="6"/>
  <c r="AI123" i="6"/>
  <c r="AJ123" i="6"/>
  <c r="AK123" i="6"/>
  <c r="AL123" i="6"/>
  <c r="AM123" i="6"/>
  <c r="AN123" i="6"/>
  <c r="J120" i="6"/>
  <c r="K120" i="6"/>
  <c r="L120" i="6"/>
  <c r="M120" i="6"/>
  <c r="N120" i="6"/>
  <c r="O120" i="6"/>
  <c r="P120" i="6"/>
  <c r="Q120" i="6"/>
  <c r="S120" i="6"/>
  <c r="T120" i="6"/>
  <c r="U120" i="6"/>
  <c r="V120" i="6"/>
  <c r="X120" i="6"/>
  <c r="Y120" i="6"/>
  <c r="Z120" i="6"/>
  <c r="AA120" i="6"/>
  <c r="AC120" i="6"/>
  <c r="AD120" i="6"/>
  <c r="AE120" i="6"/>
  <c r="AF120" i="6"/>
  <c r="AG120" i="6"/>
  <c r="AH120" i="6"/>
  <c r="AI120" i="6"/>
  <c r="AJ120" i="6"/>
  <c r="AK120" i="6"/>
  <c r="AL120" i="6"/>
  <c r="AM120" i="6"/>
  <c r="AN120" i="6"/>
  <c r="J117" i="6"/>
  <c r="J116" i="6" s="1"/>
  <c r="K117" i="6"/>
  <c r="K116" i="6" s="1"/>
  <c r="L117" i="6"/>
  <c r="L116" i="6" s="1"/>
  <c r="M117" i="6"/>
  <c r="M116" i="6" s="1"/>
  <c r="N117" i="6"/>
  <c r="N116" i="6" s="1"/>
  <c r="O117" i="6"/>
  <c r="O116" i="6" s="1"/>
  <c r="P117" i="6"/>
  <c r="Q117" i="6"/>
  <c r="Q116" i="6" s="1"/>
  <c r="S117" i="6"/>
  <c r="S116" i="6" s="1"/>
  <c r="T117" i="6"/>
  <c r="T116" i="6" s="1"/>
  <c r="U117" i="6"/>
  <c r="U116" i="6" s="1"/>
  <c r="V117" i="6"/>
  <c r="V116" i="6" s="1"/>
  <c r="X117" i="6"/>
  <c r="X116" i="6" s="1"/>
  <c r="Y117" i="6"/>
  <c r="Y116" i="6" s="1"/>
  <c r="Z117" i="6"/>
  <c r="Z116" i="6" s="1"/>
  <c r="AA117" i="6"/>
  <c r="AA116" i="6" s="1"/>
  <c r="AC117" i="6"/>
  <c r="AC116" i="6" s="1"/>
  <c r="AD117" i="6"/>
  <c r="AD116" i="6" s="1"/>
  <c r="AE117" i="6"/>
  <c r="AE116" i="6" s="1"/>
  <c r="AF117" i="6"/>
  <c r="AF116" i="6" s="1"/>
  <c r="AG117" i="6"/>
  <c r="AG116" i="6" s="1"/>
  <c r="AH117" i="6"/>
  <c r="AH116" i="6" s="1"/>
  <c r="AI117" i="6"/>
  <c r="AI116" i="6" s="1"/>
  <c r="AJ117" i="6"/>
  <c r="AJ116" i="6" s="1"/>
  <c r="AK117" i="6"/>
  <c r="AK116" i="6" s="1"/>
  <c r="AL117" i="6"/>
  <c r="AL116" i="6" s="1"/>
  <c r="AM117" i="6"/>
  <c r="AM116" i="6" s="1"/>
  <c r="AN117" i="6"/>
  <c r="AN116" i="6" s="1"/>
  <c r="J114" i="6"/>
  <c r="K114" i="6"/>
  <c r="L114" i="6"/>
  <c r="M114" i="6"/>
  <c r="N114" i="6"/>
  <c r="O114" i="6"/>
  <c r="P114" i="6"/>
  <c r="Q114" i="6"/>
  <c r="R114" i="6"/>
  <c r="S114" i="6"/>
  <c r="T114" i="6"/>
  <c r="U114" i="6"/>
  <c r="V114" i="6"/>
  <c r="W114" i="6"/>
  <c r="X114" i="6"/>
  <c r="Y114" i="6"/>
  <c r="Z114" i="6"/>
  <c r="AA114" i="6"/>
  <c r="AB114" i="6"/>
  <c r="AC114" i="6"/>
  <c r="AD114" i="6"/>
  <c r="AE114" i="6"/>
  <c r="AF114" i="6"/>
  <c r="AG114" i="6"/>
  <c r="AH114" i="6"/>
  <c r="AI114" i="6"/>
  <c r="AJ114" i="6"/>
  <c r="AK114" i="6"/>
  <c r="AL114" i="6"/>
  <c r="AM114" i="6"/>
  <c r="AN114" i="6"/>
  <c r="I114" i="6"/>
  <c r="J110" i="6"/>
  <c r="K110" i="6"/>
  <c r="L110" i="6"/>
  <c r="M110" i="6"/>
  <c r="N110" i="6"/>
  <c r="O110" i="6"/>
  <c r="P110" i="6"/>
  <c r="Q110" i="6"/>
  <c r="S110" i="6"/>
  <c r="T110" i="6"/>
  <c r="U110" i="6"/>
  <c r="V110" i="6"/>
  <c r="X110" i="6"/>
  <c r="Y110" i="6"/>
  <c r="Z110" i="6"/>
  <c r="AA110" i="6"/>
  <c r="AC110" i="6"/>
  <c r="AD110" i="6"/>
  <c r="AE110" i="6"/>
  <c r="AF110" i="6"/>
  <c r="AG110" i="6"/>
  <c r="AH110" i="6"/>
  <c r="AI110" i="6"/>
  <c r="AJ110" i="6"/>
  <c r="AK110" i="6"/>
  <c r="AL110" i="6"/>
  <c r="AM110" i="6"/>
  <c r="AN110" i="6"/>
  <c r="J100" i="6"/>
  <c r="K100" i="6"/>
  <c r="L100" i="6"/>
  <c r="M100" i="6"/>
  <c r="N100" i="6"/>
  <c r="O100" i="6"/>
  <c r="P100" i="6"/>
  <c r="Q100" i="6"/>
  <c r="S100" i="6"/>
  <c r="T100" i="6"/>
  <c r="U100" i="6"/>
  <c r="V100" i="6"/>
  <c r="X100" i="6"/>
  <c r="Y100" i="6"/>
  <c r="Z100" i="6"/>
  <c r="AA100" i="6"/>
  <c r="AC100" i="6"/>
  <c r="AD100" i="6"/>
  <c r="AE100" i="6"/>
  <c r="AF100" i="6"/>
  <c r="AG100" i="6"/>
  <c r="AH100" i="6"/>
  <c r="AI100" i="6"/>
  <c r="AJ100" i="6"/>
  <c r="AK100" i="6"/>
  <c r="AL100" i="6"/>
  <c r="AM100" i="6"/>
  <c r="AN100" i="6"/>
  <c r="J86" i="6"/>
  <c r="N86" i="6"/>
  <c r="O86" i="6"/>
  <c r="P86" i="6"/>
  <c r="Q86" i="6"/>
  <c r="S86" i="6"/>
  <c r="T86" i="6"/>
  <c r="U86" i="6"/>
  <c r="V86" i="6"/>
  <c r="X86" i="6"/>
  <c r="Y86" i="6"/>
  <c r="Z86" i="6"/>
  <c r="AA86" i="6"/>
  <c r="AC86" i="6"/>
  <c r="AD86" i="6"/>
  <c r="AE86" i="6"/>
  <c r="AF86" i="6"/>
  <c r="AG86" i="6"/>
  <c r="AH86" i="6"/>
  <c r="AI86" i="6"/>
  <c r="AJ86" i="6"/>
  <c r="AK86" i="6"/>
  <c r="AL86" i="6"/>
  <c r="AM86" i="6"/>
  <c r="AN86" i="6"/>
  <c r="I86" i="6"/>
  <c r="J82" i="6"/>
  <c r="J81" i="6" s="1"/>
  <c r="K82" i="6"/>
  <c r="K81" i="6" s="1"/>
  <c r="L82" i="6"/>
  <c r="L81" i="6" s="1"/>
  <c r="M82" i="6"/>
  <c r="M81" i="6" s="1"/>
  <c r="N82" i="6"/>
  <c r="N81" i="6" s="1"/>
  <c r="O82" i="6"/>
  <c r="O81" i="6" s="1"/>
  <c r="P82" i="6"/>
  <c r="Q82" i="6"/>
  <c r="Q81" i="6" s="1"/>
  <c r="S82" i="6"/>
  <c r="S81" i="6" s="1"/>
  <c r="T82" i="6"/>
  <c r="T81" i="6" s="1"/>
  <c r="U82" i="6"/>
  <c r="U81" i="6" s="1"/>
  <c r="V82" i="6"/>
  <c r="V81" i="6" s="1"/>
  <c r="X82" i="6"/>
  <c r="X81" i="6" s="1"/>
  <c r="Y82" i="6"/>
  <c r="Y81" i="6" s="1"/>
  <c r="Z82" i="6"/>
  <c r="Z81" i="6" s="1"/>
  <c r="AA82" i="6"/>
  <c r="AA81" i="6" s="1"/>
  <c r="AC82" i="6"/>
  <c r="AC81" i="6" s="1"/>
  <c r="AD82" i="6"/>
  <c r="AD81" i="6" s="1"/>
  <c r="AE82" i="6"/>
  <c r="AE81" i="6" s="1"/>
  <c r="AF82" i="6"/>
  <c r="AF81" i="6" s="1"/>
  <c r="AG82" i="6"/>
  <c r="AG81" i="6" s="1"/>
  <c r="AH82" i="6"/>
  <c r="AH81" i="6" s="1"/>
  <c r="AI82" i="6"/>
  <c r="AI81" i="6" s="1"/>
  <c r="AJ82" i="6"/>
  <c r="AJ81" i="6" s="1"/>
  <c r="AK82" i="6"/>
  <c r="AK81" i="6" s="1"/>
  <c r="AL82" i="6"/>
  <c r="AL81" i="6" s="1"/>
  <c r="AM82" i="6"/>
  <c r="AM81" i="6" s="1"/>
  <c r="AN82" i="6"/>
  <c r="AN81" i="6" s="1"/>
  <c r="J83" i="6"/>
  <c r="K83" i="6"/>
  <c r="L83" i="6"/>
  <c r="M83" i="6"/>
  <c r="N83" i="6"/>
  <c r="O83" i="6"/>
  <c r="P83" i="6"/>
  <c r="Q83" i="6"/>
  <c r="S83" i="6"/>
  <c r="T83" i="6"/>
  <c r="U83" i="6"/>
  <c r="V83" i="6"/>
  <c r="X83" i="6"/>
  <c r="Y83" i="6"/>
  <c r="Z83" i="6"/>
  <c r="AA83" i="6"/>
  <c r="AC83" i="6"/>
  <c r="AD83" i="6"/>
  <c r="AE83" i="6"/>
  <c r="AF83" i="6"/>
  <c r="AG83" i="6"/>
  <c r="AH83" i="6"/>
  <c r="AI83" i="6"/>
  <c r="AJ83" i="6"/>
  <c r="AK83" i="6"/>
  <c r="AL83" i="6"/>
  <c r="AM83" i="6"/>
  <c r="AN83" i="6"/>
  <c r="J79" i="6"/>
  <c r="J78" i="6" s="1"/>
  <c r="K79" i="6"/>
  <c r="K78" i="6" s="1"/>
  <c r="L79" i="6"/>
  <c r="L78" i="6" s="1"/>
  <c r="M79" i="6"/>
  <c r="M78" i="6" s="1"/>
  <c r="N79" i="6"/>
  <c r="N78" i="6" s="1"/>
  <c r="O79" i="6"/>
  <c r="O78" i="6" s="1"/>
  <c r="P79" i="6"/>
  <c r="P78" i="6" s="1"/>
  <c r="Q79" i="6"/>
  <c r="Q78" i="6" s="1"/>
  <c r="S79" i="6"/>
  <c r="S78" i="6" s="1"/>
  <c r="T79" i="6"/>
  <c r="T78" i="6" s="1"/>
  <c r="U79" i="6"/>
  <c r="U78" i="6" s="1"/>
  <c r="V79" i="6"/>
  <c r="V78" i="6" s="1"/>
  <c r="X79" i="6"/>
  <c r="X78" i="6" s="1"/>
  <c r="Y79" i="6"/>
  <c r="Y78" i="6" s="1"/>
  <c r="Z79" i="6"/>
  <c r="Z78" i="6" s="1"/>
  <c r="AA79" i="6"/>
  <c r="AA78" i="6" s="1"/>
  <c r="AC79" i="6"/>
  <c r="AC78" i="6" s="1"/>
  <c r="AD79" i="6"/>
  <c r="AD78" i="6" s="1"/>
  <c r="AE79" i="6"/>
  <c r="AF79" i="6"/>
  <c r="AF78" i="6" s="1"/>
  <c r="AG79" i="6"/>
  <c r="AG78" i="6" s="1"/>
  <c r="AH79" i="6"/>
  <c r="AH78" i="6" s="1"/>
  <c r="AI79" i="6"/>
  <c r="AI78" i="6" s="1"/>
  <c r="AJ79" i="6"/>
  <c r="AJ78" i="6" s="1"/>
  <c r="AK79" i="6"/>
  <c r="AK78" i="6" s="1"/>
  <c r="AL79" i="6"/>
  <c r="AL78" i="6" s="1"/>
  <c r="AM79" i="6"/>
  <c r="AM78" i="6" s="1"/>
  <c r="AN79" i="6"/>
  <c r="AN78" i="6" s="1"/>
  <c r="J69" i="6"/>
  <c r="L69" i="6"/>
  <c r="M69" i="6"/>
  <c r="N69" i="6"/>
  <c r="O69" i="6"/>
  <c r="P69" i="6"/>
  <c r="Q69" i="6"/>
  <c r="S69" i="6"/>
  <c r="T69" i="6"/>
  <c r="U69" i="6"/>
  <c r="V69" i="6"/>
  <c r="X69" i="6"/>
  <c r="Y69" i="6"/>
  <c r="Z69" i="6"/>
  <c r="AA69" i="6"/>
  <c r="AC69" i="6"/>
  <c r="AD69" i="6"/>
  <c r="AE69" i="6"/>
  <c r="AF69" i="6"/>
  <c r="AG69" i="6"/>
  <c r="AH69" i="6"/>
  <c r="AI69" i="6"/>
  <c r="AJ69" i="6"/>
  <c r="AK69" i="6"/>
  <c r="AL69" i="6"/>
  <c r="AM69" i="6"/>
  <c r="AN69" i="6"/>
  <c r="I69" i="6"/>
  <c r="J64" i="6"/>
  <c r="J63" i="6" s="1"/>
  <c r="J62" i="6" s="1"/>
  <c r="K64" i="6"/>
  <c r="K63" i="6" s="1"/>
  <c r="K62" i="6" s="1"/>
  <c r="L64" i="6"/>
  <c r="L63" i="6" s="1"/>
  <c r="L62" i="6" s="1"/>
  <c r="M64" i="6"/>
  <c r="M63" i="6" s="1"/>
  <c r="M62" i="6" s="1"/>
  <c r="N64" i="6"/>
  <c r="N63" i="6" s="1"/>
  <c r="N62" i="6" s="1"/>
  <c r="O64" i="6"/>
  <c r="O63" i="6" s="1"/>
  <c r="O62" i="6" s="1"/>
  <c r="P64" i="6"/>
  <c r="Q64" i="6"/>
  <c r="Q63" i="6" s="1"/>
  <c r="Q62" i="6" s="1"/>
  <c r="S64" i="6"/>
  <c r="S63" i="6" s="1"/>
  <c r="S62" i="6" s="1"/>
  <c r="T64" i="6"/>
  <c r="T63" i="6" s="1"/>
  <c r="T62" i="6" s="1"/>
  <c r="U64" i="6"/>
  <c r="U63" i="6" s="1"/>
  <c r="U62" i="6" s="1"/>
  <c r="V64" i="6"/>
  <c r="V63" i="6" s="1"/>
  <c r="V62" i="6" s="1"/>
  <c r="X64" i="6"/>
  <c r="X63" i="6" s="1"/>
  <c r="X62" i="6" s="1"/>
  <c r="Y64" i="6"/>
  <c r="Y63" i="6" s="1"/>
  <c r="Y62" i="6" s="1"/>
  <c r="Z64" i="6"/>
  <c r="Z63" i="6" s="1"/>
  <c r="Z62" i="6" s="1"/>
  <c r="AC64" i="6"/>
  <c r="AC63" i="6" s="1"/>
  <c r="AC62" i="6" s="1"/>
  <c r="AD64" i="6"/>
  <c r="AD63" i="6" s="1"/>
  <c r="AD62" i="6" s="1"/>
  <c r="AE64" i="6"/>
  <c r="AE63" i="6" s="1"/>
  <c r="AE62" i="6" s="1"/>
  <c r="AF64" i="6"/>
  <c r="AF63" i="6" s="1"/>
  <c r="AF62" i="6" s="1"/>
  <c r="AG64" i="6"/>
  <c r="AG63" i="6" s="1"/>
  <c r="AG62" i="6" s="1"/>
  <c r="AH64" i="6"/>
  <c r="AH63" i="6" s="1"/>
  <c r="AH62" i="6" s="1"/>
  <c r="AI64" i="6"/>
  <c r="AI63" i="6" s="1"/>
  <c r="AI62" i="6" s="1"/>
  <c r="AJ64" i="6"/>
  <c r="AJ63" i="6" s="1"/>
  <c r="AJ62" i="6" s="1"/>
  <c r="AK64" i="6"/>
  <c r="AK63" i="6" s="1"/>
  <c r="AK62" i="6" s="1"/>
  <c r="AL64" i="6"/>
  <c r="AL63" i="6" s="1"/>
  <c r="AL62" i="6" s="1"/>
  <c r="AM64" i="6"/>
  <c r="AM63" i="6" s="1"/>
  <c r="AM62" i="6" s="1"/>
  <c r="AN64" i="6"/>
  <c r="AN63" i="6" s="1"/>
  <c r="AN62" i="6" s="1"/>
  <c r="J59" i="6"/>
  <c r="J58" i="6" s="1"/>
  <c r="K59" i="6"/>
  <c r="K58" i="6" s="1"/>
  <c r="L59" i="6"/>
  <c r="L58" i="6" s="1"/>
  <c r="M59" i="6"/>
  <c r="M58" i="6" s="1"/>
  <c r="N59" i="6"/>
  <c r="N58" i="6" s="1"/>
  <c r="O59" i="6"/>
  <c r="O58" i="6" s="1"/>
  <c r="P59" i="6"/>
  <c r="P58" i="6" s="1"/>
  <c r="Q59" i="6"/>
  <c r="Q58" i="6" s="1"/>
  <c r="S59" i="6"/>
  <c r="S58" i="6" s="1"/>
  <c r="T59" i="6"/>
  <c r="T58" i="6" s="1"/>
  <c r="U59" i="6"/>
  <c r="U58" i="6" s="1"/>
  <c r="V59" i="6"/>
  <c r="V58" i="6" s="1"/>
  <c r="X59" i="6"/>
  <c r="X58" i="6" s="1"/>
  <c r="Y59" i="6"/>
  <c r="Y58" i="6" s="1"/>
  <c r="Z59" i="6"/>
  <c r="Z58" i="6" s="1"/>
  <c r="AA59" i="6"/>
  <c r="AA58" i="6" s="1"/>
  <c r="AC59" i="6"/>
  <c r="AC58" i="6" s="1"/>
  <c r="AD59" i="6"/>
  <c r="AD58" i="6" s="1"/>
  <c r="AE59" i="6"/>
  <c r="AF59" i="6"/>
  <c r="AF58" i="6" s="1"/>
  <c r="AG59" i="6"/>
  <c r="AG58" i="6" s="1"/>
  <c r="AH59" i="6"/>
  <c r="AH58" i="6" s="1"/>
  <c r="AI59" i="6"/>
  <c r="AI58" i="6" s="1"/>
  <c r="AJ59" i="6"/>
  <c r="AJ58" i="6" s="1"/>
  <c r="AK59" i="6"/>
  <c r="AK58" i="6" s="1"/>
  <c r="AL59" i="6"/>
  <c r="AL58" i="6" s="1"/>
  <c r="AM59" i="6"/>
  <c r="AM58" i="6" s="1"/>
  <c r="AN59" i="6"/>
  <c r="AN58" i="6" s="1"/>
  <c r="J60" i="6"/>
  <c r="K60" i="6"/>
  <c r="L60" i="6"/>
  <c r="M60" i="6"/>
  <c r="N60" i="6"/>
  <c r="O60" i="6"/>
  <c r="P60" i="6"/>
  <c r="Q60" i="6"/>
  <c r="S60" i="6"/>
  <c r="T60" i="6"/>
  <c r="U60" i="6"/>
  <c r="V60" i="6"/>
  <c r="X60" i="6"/>
  <c r="Y60" i="6"/>
  <c r="Z60" i="6"/>
  <c r="AA60" i="6"/>
  <c r="AC60" i="6"/>
  <c r="AD60" i="6"/>
  <c r="AE60" i="6"/>
  <c r="AF60" i="6"/>
  <c r="AG60" i="6"/>
  <c r="AH60" i="6"/>
  <c r="AI60" i="6"/>
  <c r="AJ60" i="6"/>
  <c r="AK60" i="6"/>
  <c r="AL60" i="6"/>
  <c r="AM60" i="6"/>
  <c r="AN60" i="6"/>
  <c r="K55" i="6"/>
  <c r="K54" i="6" s="1"/>
  <c r="L55" i="6"/>
  <c r="L54" i="6" s="1"/>
  <c r="M55" i="6"/>
  <c r="M54" i="6" s="1"/>
  <c r="N55" i="6"/>
  <c r="N54" i="6" s="1"/>
  <c r="O55" i="6"/>
  <c r="O54" i="6" s="1"/>
  <c r="P55" i="6"/>
  <c r="P54" i="6" s="1"/>
  <c r="Q55" i="6"/>
  <c r="Q54" i="6" s="1"/>
  <c r="S55" i="6"/>
  <c r="S54" i="6" s="1"/>
  <c r="T55" i="6"/>
  <c r="T54" i="6" s="1"/>
  <c r="U55" i="6"/>
  <c r="U54" i="6" s="1"/>
  <c r="V55" i="6"/>
  <c r="V54" i="6" s="1"/>
  <c r="X55" i="6"/>
  <c r="X54" i="6" s="1"/>
  <c r="Y55" i="6"/>
  <c r="Y54" i="6" s="1"/>
  <c r="Z55" i="6"/>
  <c r="Z54" i="6" s="1"/>
  <c r="AA55" i="6"/>
  <c r="AA54" i="6" s="1"/>
  <c r="AC55" i="6"/>
  <c r="AC54" i="6" s="1"/>
  <c r="AD55" i="6"/>
  <c r="AD54" i="6" s="1"/>
  <c r="AE55" i="6"/>
  <c r="AF55" i="6"/>
  <c r="AF54" i="6" s="1"/>
  <c r="AG55" i="6"/>
  <c r="AG54" i="6" s="1"/>
  <c r="AH55" i="6"/>
  <c r="AH54" i="6" s="1"/>
  <c r="AI55" i="6"/>
  <c r="AI54" i="6" s="1"/>
  <c r="AJ55" i="6"/>
  <c r="AJ54" i="6" s="1"/>
  <c r="AK55" i="6"/>
  <c r="AK54" i="6" s="1"/>
  <c r="AL55" i="6"/>
  <c r="AL54" i="6" s="1"/>
  <c r="AM55" i="6"/>
  <c r="AM54" i="6" s="1"/>
  <c r="AN55" i="6"/>
  <c r="AN54" i="6" s="1"/>
  <c r="K56" i="6"/>
  <c r="L56" i="6"/>
  <c r="M56" i="6"/>
  <c r="N56" i="6"/>
  <c r="O56" i="6"/>
  <c r="P56" i="6"/>
  <c r="Q56" i="6"/>
  <c r="S56" i="6"/>
  <c r="T56" i="6"/>
  <c r="U56" i="6"/>
  <c r="V56" i="6"/>
  <c r="X56" i="6"/>
  <c r="Y56" i="6"/>
  <c r="Z56" i="6"/>
  <c r="AA56" i="6"/>
  <c r="AC56" i="6"/>
  <c r="AD56" i="6"/>
  <c r="AE56" i="6"/>
  <c r="AF56" i="6"/>
  <c r="AG56" i="6"/>
  <c r="AH56" i="6"/>
  <c r="AI56" i="6"/>
  <c r="AJ56" i="6"/>
  <c r="AK56" i="6"/>
  <c r="AL56" i="6"/>
  <c r="AM56" i="6"/>
  <c r="AN56" i="6"/>
  <c r="J51" i="6"/>
  <c r="K51" i="6"/>
  <c r="L51" i="6"/>
  <c r="M51" i="6"/>
  <c r="N51" i="6"/>
  <c r="O51" i="6"/>
  <c r="P51" i="6"/>
  <c r="Q51" i="6"/>
  <c r="S51" i="6"/>
  <c r="T51" i="6"/>
  <c r="U51" i="6"/>
  <c r="V51" i="6"/>
  <c r="X51" i="6"/>
  <c r="Y51" i="6"/>
  <c r="Z51" i="6"/>
  <c r="AA51" i="6"/>
  <c r="AC51" i="6"/>
  <c r="AD51" i="6"/>
  <c r="AE51" i="6"/>
  <c r="AF51" i="6"/>
  <c r="AG51" i="6"/>
  <c r="AH51" i="6"/>
  <c r="AI51" i="6"/>
  <c r="AJ51" i="6"/>
  <c r="AK51" i="6"/>
  <c r="AL51" i="6"/>
  <c r="AM51" i="6"/>
  <c r="AN51" i="6"/>
  <c r="I51" i="6"/>
  <c r="J49" i="6"/>
  <c r="K49" i="6"/>
  <c r="L49" i="6"/>
  <c r="M49" i="6"/>
  <c r="N49" i="6"/>
  <c r="O49" i="6"/>
  <c r="P49" i="6"/>
  <c r="Q49" i="6"/>
  <c r="S49" i="6"/>
  <c r="T49" i="6"/>
  <c r="U49" i="6"/>
  <c r="V49" i="6"/>
  <c r="X49" i="6"/>
  <c r="Y49" i="6"/>
  <c r="Z49" i="6"/>
  <c r="AA49" i="6"/>
  <c r="AC49" i="6"/>
  <c r="AD49" i="6"/>
  <c r="AE49" i="6"/>
  <c r="AF49" i="6"/>
  <c r="AG49" i="6"/>
  <c r="AH49" i="6"/>
  <c r="AI49" i="6"/>
  <c r="AJ49" i="6"/>
  <c r="AK49" i="6"/>
  <c r="AL49" i="6"/>
  <c r="AM49" i="6"/>
  <c r="AN49" i="6"/>
  <c r="I49" i="6"/>
  <c r="AB52" i="6"/>
  <c r="W52" i="6"/>
  <c r="R52" i="6"/>
  <c r="AB50" i="6"/>
  <c r="AB49" i="6" s="1"/>
  <c r="W50" i="6"/>
  <c r="W49" i="6" s="1"/>
  <c r="R50" i="6"/>
  <c r="R49" i="6" s="1"/>
  <c r="J46" i="6"/>
  <c r="K46" i="6"/>
  <c r="L46" i="6"/>
  <c r="M46" i="6"/>
  <c r="N46" i="6"/>
  <c r="O46" i="6"/>
  <c r="P46" i="6"/>
  <c r="Q46" i="6"/>
  <c r="S46" i="6"/>
  <c r="T46" i="6"/>
  <c r="U46" i="6"/>
  <c r="V46" i="6"/>
  <c r="X46" i="6"/>
  <c r="Y46" i="6"/>
  <c r="Z46" i="6"/>
  <c r="AA46" i="6"/>
  <c r="AC46" i="6"/>
  <c r="AD46" i="6"/>
  <c r="AE46" i="6"/>
  <c r="AF46" i="6"/>
  <c r="AG46" i="6"/>
  <c r="AH46" i="6"/>
  <c r="AI46" i="6"/>
  <c r="AJ46" i="6"/>
  <c r="AK46" i="6"/>
  <c r="AL46" i="6"/>
  <c r="AM46" i="6"/>
  <c r="AN46" i="6"/>
  <c r="I46" i="6"/>
  <c r="J42" i="6"/>
  <c r="K42" i="6"/>
  <c r="L42" i="6"/>
  <c r="M42" i="6"/>
  <c r="N42" i="6"/>
  <c r="O42" i="6"/>
  <c r="P42" i="6"/>
  <c r="Q42" i="6"/>
  <c r="S42" i="6"/>
  <c r="T42" i="6"/>
  <c r="U42" i="6"/>
  <c r="V42" i="6"/>
  <c r="X42" i="6"/>
  <c r="Y42" i="6"/>
  <c r="Z42" i="6"/>
  <c r="AA42" i="6"/>
  <c r="AC42" i="6"/>
  <c r="AD42" i="6"/>
  <c r="AE42" i="6"/>
  <c r="AF42" i="6"/>
  <c r="AH42" i="6"/>
  <c r="AI42" i="6"/>
  <c r="AJ42" i="6"/>
  <c r="AK42" i="6"/>
  <c r="AL42" i="6"/>
  <c r="AM42" i="6"/>
  <c r="AN42" i="6"/>
  <c r="J43" i="6"/>
  <c r="K43" i="6"/>
  <c r="L43" i="6"/>
  <c r="M43" i="6"/>
  <c r="N43" i="6"/>
  <c r="O43" i="6"/>
  <c r="P43" i="6"/>
  <c r="Q43" i="6"/>
  <c r="S43" i="6"/>
  <c r="T43" i="6"/>
  <c r="U43" i="6"/>
  <c r="V43" i="6"/>
  <c r="X43" i="6"/>
  <c r="Y43" i="6"/>
  <c r="Z43" i="6"/>
  <c r="AA43" i="6"/>
  <c r="AC43" i="6"/>
  <c r="AD43" i="6"/>
  <c r="AE43" i="6"/>
  <c r="AF43" i="6"/>
  <c r="AH43" i="6"/>
  <c r="AI43" i="6"/>
  <c r="AJ43" i="6"/>
  <c r="AK43" i="6"/>
  <c r="AL43" i="6"/>
  <c r="AM43" i="6"/>
  <c r="AN43" i="6"/>
  <c r="AG44" i="6"/>
  <c r="AG43" i="6" s="1"/>
  <c r="J39" i="6"/>
  <c r="K39" i="6"/>
  <c r="L39" i="6"/>
  <c r="N39" i="6"/>
  <c r="O39" i="6"/>
  <c r="P39" i="6"/>
  <c r="Q39" i="6"/>
  <c r="S39" i="6"/>
  <c r="T39" i="6"/>
  <c r="U39" i="6"/>
  <c r="V39" i="6"/>
  <c r="X39" i="6"/>
  <c r="Y39" i="6"/>
  <c r="Z39" i="6"/>
  <c r="AA39" i="6"/>
  <c r="AC39" i="6"/>
  <c r="AD39" i="6"/>
  <c r="AE39" i="6"/>
  <c r="AF39" i="6"/>
  <c r="AG39" i="6"/>
  <c r="AH39" i="6"/>
  <c r="AI39" i="6"/>
  <c r="AJ39" i="6"/>
  <c r="AK39" i="6"/>
  <c r="AL39" i="6"/>
  <c r="AM39" i="6"/>
  <c r="AN39" i="6"/>
  <c r="I39" i="6"/>
  <c r="J35" i="6"/>
  <c r="J34" i="6" s="1"/>
  <c r="J33" i="6" s="1"/>
  <c r="K35" i="6"/>
  <c r="K34" i="6" s="1"/>
  <c r="K33" i="6" s="1"/>
  <c r="L35" i="6"/>
  <c r="L34" i="6" s="1"/>
  <c r="L33" i="6" s="1"/>
  <c r="M35" i="6"/>
  <c r="N35" i="6"/>
  <c r="N34" i="6" s="1"/>
  <c r="N33" i="6" s="1"/>
  <c r="O35" i="6"/>
  <c r="O34" i="6" s="1"/>
  <c r="O33" i="6" s="1"/>
  <c r="P35" i="6"/>
  <c r="Q35" i="6"/>
  <c r="Q34" i="6" s="1"/>
  <c r="Q33" i="6" s="1"/>
  <c r="S35" i="6"/>
  <c r="S34" i="6" s="1"/>
  <c r="S33" i="6" s="1"/>
  <c r="T35" i="6"/>
  <c r="T34" i="6" s="1"/>
  <c r="T33" i="6" s="1"/>
  <c r="U35" i="6"/>
  <c r="U34" i="6" s="1"/>
  <c r="U33" i="6" s="1"/>
  <c r="V35" i="6"/>
  <c r="V34" i="6" s="1"/>
  <c r="V33" i="6" s="1"/>
  <c r="X35" i="6"/>
  <c r="X34" i="6" s="1"/>
  <c r="X33" i="6" s="1"/>
  <c r="Y35" i="6"/>
  <c r="Y34" i="6" s="1"/>
  <c r="Y33" i="6" s="1"/>
  <c r="Z35" i="6"/>
  <c r="Z34" i="6" s="1"/>
  <c r="Z33" i="6" s="1"/>
  <c r="AA35" i="6"/>
  <c r="AA34" i="6" s="1"/>
  <c r="AA33" i="6" s="1"/>
  <c r="AC35" i="6"/>
  <c r="AC34" i="6" s="1"/>
  <c r="AC33" i="6" s="1"/>
  <c r="AD35" i="6"/>
  <c r="AD34" i="6" s="1"/>
  <c r="AD33" i="6" s="1"/>
  <c r="AE35" i="6"/>
  <c r="AE34" i="6" s="1"/>
  <c r="AE33" i="6" s="1"/>
  <c r="AF35" i="6"/>
  <c r="AF34" i="6" s="1"/>
  <c r="AF33" i="6" s="1"/>
  <c r="AG35" i="6"/>
  <c r="AG34" i="6" s="1"/>
  <c r="AG33" i="6" s="1"/>
  <c r="AH35" i="6"/>
  <c r="AH34" i="6" s="1"/>
  <c r="AH33" i="6" s="1"/>
  <c r="AI35" i="6"/>
  <c r="AI34" i="6" s="1"/>
  <c r="AI33" i="6" s="1"/>
  <c r="AJ35" i="6"/>
  <c r="AJ34" i="6" s="1"/>
  <c r="AJ33" i="6" s="1"/>
  <c r="AK35" i="6"/>
  <c r="AK34" i="6" s="1"/>
  <c r="AK33" i="6" s="1"/>
  <c r="AL35" i="6"/>
  <c r="AL34" i="6" s="1"/>
  <c r="AL33" i="6" s="1"/>
  <c r="AM35" i="6"/>
  <c r="AM34" i="6" s="1"/>
  <c r="AM33" i="6" s="1"/>
  <c r="AN35" i="6"/>
  <c r="AN34" i="6" s="1"/>
  <c r="AN33" i="6" s="1"/>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I31" i="6"/>
  <c r="AG30" i="6"/>
  <c r="AG29" i="6" s="1"/>
  <c r="AG28" i="6" s="1"/>
  <c r="J29" i="6"/>
  <c r="J28" i="6" s="1"/>
  <c r="K29" i="6"/>
  <c r="K28" i="6" s="1"/>
  <c r="L29" i="6"/>
  <c r="L28" i="6" s="1"/>
  <c r="M29" i="6"/>
  <c r="N29" i="6"/>
  <c r="N28" i="6" s="1"/>
  <c r="O29" i="6"/>
  <c r="O28" i="6" s="1"/>
  <c r="P29" i="6"/>
  <c r="Q29" i="6"/>
  <c r="Q28" i="6" s="1"/>
  <c r="S29" i="6"/>
  <c r="S28" i="6" s="1"/>
  <c r="T29" i="6"/>
  <c r="T28" i="6" s="1"/>
  <c r="U29" i="6"/>
  <c r="U28" i="6" s="1"/>
  <c r="V29" i="6"/>
  <c r="V28" i="6" s="1"/>
  <c r="X29" i="6"/>
  <c r="X28" i="6" s="1"/>
  <c r="Y29" i="6"/>
  <c r="Y28" i="6" s="1"/>
  <c r="Z29" i="6"/>
  <c r="Z28" i="6" s="1"/>
  <c r="AA29" i="6"/>
  <c r="AA28" i="6" s="1"/>
  <c r="AC29" i="6"/>
  <c r="AC28" i="6" s="1"/>
  <c r="AD29" i="6"/>
  <c r="AD28" i="6" s="1"/>
  <c r="AE29" i="6"/>
  <c r="AE28" i="6" s="1"/>
  <c r="AF29" i="6"/>
  <c r="AF28" i="6" s="1"/>
  <c r="AH29" i="6"/>
  <c r="AH28" i="6" s="1"/>
  <c r="AI29" i="6"/>
  <c r="AI28" i="6" s="1"/>
  <c r="AJ29" i="6"/>
  <c r="AJ28" i="6" s="1"/>
  <c r="AK29" i="6"/>
  <c r="AK28" i="6" s="1"/>
  <c r="AL29" i="6"/>
  <c r="AL28" i="6" s="1"/>
  <c r="AM29" i="6"/>
  <c r="AM28" i="6" s="1"/>
  <c r="AN29" i="6"/>
  <c r="AN28" i="6" s="1"/>
  <c r="J26" i="6"/>
  <c r="K26" i="6"/>
  <c r="L26" i="6"/>
  <c r="M26" i="6"/>
  <c r="N26" i="6"/>
  <c r="O26" i="6"/>
  <c r="P26" i="6"/>
  <c r="Q26" i="6"/>
  <c r="S26" i="6"/>
  <c r="T26" i="6"/>
  <c r="U26" i="6"/>
  <c r="V26" i="6"/>
  <c r="X26" i="6"/>
  <c r="Y26" i="6"/>
  <c r="Z26" i="6"/>
  <c r="AA26" i="6"/>
  <c r="AB26" i="6"/>
  <c r="AC26" i="6"/>
  <c r="AD26" i="6"/>
  <c r="AE26" i="6"/>
  <c r="AF26" i="6"/>
  <c r="AG26" i="6"/>
  <c r="AH26" i="6"/>
  <c r="AI26" i="6"/>
  <c r="AJ26" i="6"/>
  <c r="AK26" i="6"/>
  <c r="AL26" i="6"/>
  <c r="AM26" i="6"/>
  <c r="AN26" i="6"/>
  <c r="J23" i="6"/>
  <c r="J22" i="6" s="1"/>
  <c r="K23" i="6"/>
  <c r="K22" i="6" s="1"/>
  <c r="L23" i="6"/>
  <c r="L22" i="6" s="1"/>
  <c r="M23" i="6"/>
  <c r="N23" i="6"/>
  <c r="N22" i="6" s="1"/>
  <c r="O23" i="6"/>
  <c r="O22" i="6" s="1"/>
  <c r="P23" i="6"/>
  <c r="Q23" i="6"/>
  <c r="Q22" i="6" s="1"/>
  <c r="R23" i="6"/>
  <c r="R22" i="6" s="1"/>
  <c r="S23" i="6"/>
  <c r="S22" i="6" s="1"/>
  <c r="T23" i="6"/>
  <c r="T22" i="6" s="1"/>
  <c r="U23" i="6"/>
  <c r="U22" i="6" s="1"/>
  <c r="V23" i="6"/>
  <c r="V22" i="6" s="1"/>
  <c r="W23" i="6"/>
  <c r="W22" i="6" s="1"/>
  <c r="X23" i="6"/>
  <c r="X22" i="6" s="1"/>
  <c r="Y23" i="6"/>
  <c r="Y22" i="6" s="1"/>
  <c r="Z23" i="6"/>
  <c r="Z22" i="6" s="1"/>
  <c r="AA23" i="6"/>
  <c r="AA22" i="6" s="1"/>
  <c r="AB23" i="6"/>
  <c r="AB22" i="6" s="1"/>
  <c r="AC23" i="6"/>
  <c r="AC22" i="6" s="1"/>
  <c r="AD23" i="6"/>
  <c r="AD22" i="6" s="1"/>
  <c r="AE23" i="6"/>
  <c r="AE22" i="6" s="1"/>
  <c r="AF23" i="6"/>
  <c r="AF22" i="6" s="1"/>
  <c r="AG23" i="6"/>
  <c r="AG22" i="6" s="1"/>
  <c r="AH23" i="6"/>
  <c r="AH22" i="6" s="1"/>
  <c r="AI23" i="6"/>
  <c r="AI22" i="6" s="1"/>
  <c r="AJ23" i="6"/>
  <c r="AJ22" i="6" s="1"/>
  <c r="AK23" i="6"/>
  <c r="AK22" i="6" s="1"/>
  <c r="AL23" i="6"/>
  <c r="AL22" i="6" s="1"/>
  <c r="AM23" i="6"/>
  <c r="AM22" i="6" s="1"/>
  <c r="AN23" i="6"/>
  <c r="AN22" i="6" s="1"/>
  <c r="I23" i="6"/>
  <c r="I22" i="6" s="1"/>
  <c r="AG21" i="6"/>
  <c r="AG20" i="6" s="1"/>
  <c r="J19" i="6"/>
  <c r="K19" i="6"/>
  <c r="L19" i="6"/>
  <c r="M19" i="6"/>
  <c r="N19" i="6"/>
  <c r="O19" i="6"/>
  <c r="P19" i="6"/>
  <c r="Q19" i="6"/>
  <c r="S19" i="6"/>
  <c r="T19" i="6"/>
  <c r="U19" i="6"/>
  <c r="V19" i="6"/>
  <c r="X19" i="6"/>
  <c r="Y19" i="6"/>
  <c r="Z19" i="6"/>
  <c r="AA19" i="6"/>
  <c r="AC19" i="6"/>
  <c r="AD19" i="6"/>
  <c r="AE19" i="6"/>
  <c r="AF19" i="6"/>
  <c r="AH19" i="6"/>
  <c r="AI19" i="6"/>
  <c r="AJ19" i="6"/>
  <c r="AK19" i="6"/>
  <c r="AL19" i="6"/>
  <c r="AM19" i="6"/>
  <c r="AN19" i="6"/>
  <c r="J20" i="6"/>
  <c r="K20" i="6"/>
  <c r="L20" i="6"/>
  <c r="M20" i="6"/>
  <c r="N20" i="6"/>
  <c r="O20" i="6"/>
  <c r="P20" i="6"/>
  <c r="Q20" i="6"/>
  <c r="S20" i="6"/>
  <c r="T20" i="6"/>
  <c r="U20" i="6"/>
  <c r="V20" i="6"/>
  <c r="X20" i="6"/>
  <c r="Y20" i="6"/>
  <c r="Z20" i="6"/>
  <c r="AA20" i="6"/>
  <c r="AC20" i="6"/>
  <c r="AD20" i="6"/>
  <c r="AE20" i="6"/>
  <c r="AF20" i="6"/>
  <c r="AH20" i="6"/>
  <c r="AI20" i="6"/>
  <c r="AJ20" i="6"/>
  <c r="AK20" i="6"/>
  <c r="AL20" i="6"/>
  <c r="AM20" i="6"/>
  <c r="AN20" i="6"/>
  <c r="J17" i="6"/>
  <c r="K17" i="6"/>
  <c r="L17" i="6"/>
  <c r="M17" i="6"/>
  <c r="N17" i="6"/>
  <c r="O17" i="6"/>
  <c r="P17" i="6"/>
  <c r="Q17" i="6"/>
  <c r="S17" i="6"/>
  <c r="T17" i="6"/>
  <c r="U17" i="6"/>
  <c r="V17" i="6"/>
  <c r="X17" i="6"/>
  <c r="Y17" i="6"/>
  <c r="Z17" i="6"/>
  <c r="AA17" i="6"/>
  <c r="AB17" i="6"/>
  <c r="AC17" i="6"/>
  <c r="AD17" i="6"/>
  <c r="AE17" i="6"/>
  <c r="AF17" i="6"/>
  <c r="AG17" i="6"/>
  <c r="AH17" i="6"/>
  <c r="AI17" i="6"/>
  <c r="AJ17" i="6"/>
  <c r="AK17" i="6"/>
  <c r="AL17" i="6"/>
  <c r="AM17" i="6"/>
  <c r="AN17" i="6"/>
  <c r="AB155" i="6"/>
  <c r="AA155" i="6"/>
  <c r="AB154" i="6"/>
  <c r="AA154" i="6"/>
  <c r="W154" i="6"/>
  <c r="R154" i="6"/>
  <c r="AB153" i="6"/>
  <c r="AA153" i="6"/>
  <c r="W153" i="6"/>
  <c r="R153" i="6"/>
  <c r="AB152" i="6"/>
  <c r="AA152" i="6"/>
  <c r="W152" i="6"/>
  <c r="R152" i="6"/>
  <c r="W148" i="6"/>
  <c r="R148" i="6"/>
  <c r="W147" i="6"/>
  <c r="R147" i="6"/>
  <c r="AB146" i="6"/>
  <c r="W146" i="6"/>
  <c r="R146" i="6"/>
  <c r="AR146" i="6" s="1"/>
  <c r="AB145" i="6"/>
  <c r="W145" i="6"/>
  <c r="R145" i="6"/>
  <c r="AR145" i="6" s="1"/>
  <c r="AB144" i="6"/>
  <c r="W144" i="6"/>
  <c r="R144" i="6"/>
  <c r="W141" i="6"/>
  <c r="R141" i="6"/>
  <c r="AB138" i="6"/>
  <c r="AA138" i="6"/>
  <c r="W138" i="6"/>
  <c r="R138" i="6"/>
  <c r="AC137" i="6"/>
  <c r="AB137" i="6" s="1"/>
  <c r="W137" i="6"/>
  <c r="R137" i="6"/>
  <c r="AB136" i="6"/>
  <c r="AA136" i="6"/>
  <c r="W136" i="6"/>
  <c r="R136" i="6"/>
  <c r="W132" i="6"/>
  <c r="R132" i="6"/>
  <c r="AB131" i="6"/>
  <c r="W131" i="6"/>
  <c r="R131" i="6"/>
  <c r="AB130" i="6"/>
  <c r="W130" i="6"/>
  <c r="R130" i="6"/>
  <c r="AB127" i="6"/>
  <c r="AB126" i="6" s="1"/>
  <c r="AB125" i="6" s="1"/>
  <c r="W127" i="6"/>
  <c r="W126" i="6" s="1"/>
  <c r="W125" i="6" s="1"/>
  <c r="R127" i="6"/>
  <c r="R126" i="6" s="1"/>
  <c r="R125" i="6" s="1"/>
  <c r="AB124" i="6"/>
  <c r="AB123" i="6" s="1"/>
  <c r="W124" i="6"/>
  <c r="W122" i="6" s="1"/>
  <c r="R124" i="6"/>
  <c r="R123" i="6" s="1"/>
  <c r="AB121" i="6"/>
  <c r="AB120" i="6" s="1"/>
  <c r="W121" i="6"/>
  <c r="W120" i="6" s="1"/>
  <c r="R121" i="6"/>
  <c r="R120" i="6" s="1"/>
  <c r="AB118" i="6"/>
  <c r="AB117" i="6" s="1"/>
  <c r="AB116" i="6" s="1"/>
  <c r="W118" i="6"/>
  <c r="W117" i="6" s="1"/>
  <c r="W116" i="6" s="1"/>
  <c r="R118" i="6"/>
  <c r="R117" i="6" s="1"/>
  <c r="R116" i="6" s="1"/>
  <c r="AB113" i="6"/>
  <c r="W113" i="6"/>
  <c r="R113" i="6"/>
  <c r="AB112" i="6"/>
  <c r="W112" i="6"/>
  <c r="R112" i="6"/>
  <c r="AB111" i="6"/>
  <c r="W111" i="6"/>
  <c r="R111" i="6"/>
  <c r="AB109" i="6"/>
  <c r="W109" i="6"/>
  <c r="R109" i="6"/>
  <c r="AB108" i="6"/>
  <c r="W108" i="6"/>
  <c r="R108" i="6"/>
  <c r="AB107" i="6"/>
  <c r="W107" i="6"/>
  <c r="R107" i="6"/>
  <c r="AB106" i="6"/>
  <c r="W106" i="6"/>
  <c r="R106" i="6"/>
  <c r="AB105" i="6"/>
  <c r="W105" i="6"/>
  <c r="R105" i="6"/>
  <c r="AB104" i="6"/>
  <c r="W104" i="6"/>
  <c r="R104" i="6"/>
  <c r="AB103" i="6"/>
  <c r="W103" i="6"/>
  <c r="R103" i="6"/>
  <c r="AB102" i="6"/>
  <c r="W102" i="6"/>
  <c r="R102" i="6"/>
  <c r="AB101" i="6"/>
  <c r="W101" i="6"/>
  <c r="R101" i="6"/>
  <c r="AB98" i="6"/>
  <c r="W98" i="6"/>
  <c r="R98" i="6"/>
  <c r="AB97" i="6"/>
  <c r="W97" i="6"/>
  <c r="R97" i="6"/>
  <c r="AB96" i="6"/>
  <c r="W96" i="6"/>
  <c r="R96" i="6"/>
  <c r="AB95" i="6"/>
  <c r="W95" i="6"/>
  <c r="R95" i="6"/>
  <c r="AB94" i="6"/>
  <c r="W94" i="6"/>
  <c r="R94" i="6"/>
  <c r="AB93" i="6"/>
  <c r="W93" i="6"/>
  <c r="R93" i="6"/>
  <c r="AB92" i="6"/>
  <c r="W92" i="6"/>
  <c r="R92" i="6"/>
  <c r="AB91" i="6"/>
  <c r="W91" i="6"/>
  <c r="R91" i="6"/>
  <c r="AB90" i="6"/>
  <c r="W90" i="6"/>
  <c r="R90" i="6"/>
  <c r="AB89" i="6"/>
  <c r="W89" i="6"/>
  <c r="R89" i="6"/>
  <c r="AB87" i="6"/>
  <c r="W87" i="6"/>
  <c r="R87" i="6"/>
  <c r="AB84" i="6"/>
  <c r="AB83" i="6" s="1"/>
  <c r="W84" i="6"/>
  <c r="W82" i="6" s="1"/>
  <c r="W81" i="6" s="1"/>
  <c r="R84" i="6"/>
  <c r="R83" i="6" s="1"/>
  <c r="AB80" i="6"/>
  <c r="AB79" i="6" s="1"/>
  <c r="AB78" i="6" s="1"/>
  <c r="W80" i="6"/>
  <c r="W79" i="6" s="1"/>
  <c r="W78" i="6" s="1"/>
  <c r="R80" i="6"/>
  <c r="R79" i="6" s="1"/>
  <c r="R78" i="6" s="1"/>
  <c r="AB77" i="6"/>
  <c r="W77" i="6"/>
  <c r="R77" i="6"/>
  <c r="AB76" i="6"/>
  <c r="W76" i="6"/>
  <c r="R76" i="6"/>
  <c r="AB75" i="6"/>
  <c r="W75" i="6"/>
  <c r="R75" i="6"/>
  <c r="AB74" i="6"/>
  <c r="W74" i="6"/>
  <c r="R74" i="6"/>
  <c r="AB73" i="6"/>
  <c r="W73" i="6"/>
  <c r="R73" i="6"/>
  <c r="AB72" i="6"/>
  <c r="W72" i="6"/>
  <c r="R72" i="6"/>
  <c r="AB71" i="6"/>
  <c r="W71" i="6"/>
  <c r="R71" i="6"/>
  <c r="AB70" i="6"/>
  <c r="W70" i="6"/>
  <c r="R70" i="6"/>
  <c r="AB66" i="6"/>
  <c r="AA66" i="6"/>
  <c r="AA64" i="6" s="1"/>
  <c r="AA63" i="6" s="1"/>
  <c r="AA62" i="6" s="1"/>
  <c r="W66" i="6"/>
  <c r="R66" i="6"/>
  <c r="AB65" i="6"/>
  <c r="W65" i="6"/>
  <c r="R65" i="6"/>
  <c r="AB61" i="6"/>
  <c r="AB60" i="6" s="1"/>
  <c r="W61" i="6"/>
  <c r="W59" i="6" s="1"/>
  <c r="W58" i="6" s="1"/>
  <c r="R61" i="6"/>
  <c r="R60" i="6" s="1"/>
  <c r="AB57" i="6"/>
  <c r="AB56" i="6" s="1"/>
  <c r="W57" i="6"/>
  <c r="W55" i="6" s="1"/>
  <c r="W54" i="6" s="1"/>
  <c r="R57" i="6"/>
  <c r="R56" i="6" s="1"/>
  <c r="AB53" i="6"/>
  <c r="W53" i="6"/>
  <c r="R53" i="6"/>
  <c r="AB47" i="6"/>
  <c r="AB46" i="6" s="1"/>
  <c r="W47" i="6"/>
  <c r="W46" i="6" s="1"/>
  <c r="R47" i="6"/>
  <c r="R46" i="6" s="1"/>
  <c r="AB44" i="6"/>
  <c r="AB43" i="6" s="1"/>
  <c r="W44" i="6"/>
  <c r="W42" i="6" s="1"/>
  <c r="R44" i="6"/>
  <c r="R42" i="6" s="1"/>
  <c r="AB41" i="6"/>
  <c r="W41" i="6"/>
  <c r="R41" i="6"/>
  <c r="AB40" i="6"/>
  <c r="W40" i="6"/>
  <c r="R40" i="6"/>
  <c r="AB37" i="6"/>
  <c r="W37" i="6"/>
  <c r="R37" i="6"/>
  <c r="AB36" i="6"/>
  <c r="W36" i="6"/>
  <c r="R36" i="6"/>
  <c r="AB30" i="6"/>
  <c r="AB29" i="6" s="1"/>
  <c r="AB28" i="6" s="1"/>
  <c r="W30" i="6"/>
  <c r="W29" i="6" s="1"/>
  <c r="W28" i="6" s="1"/>
  <c r="R30" i="6"/>
  <c r="R29" i="6" s="1"/>
  <c r="R28" i="6" s="1"/>
  <c r="W27" i="6"/>
  <c r="W26" i="6" s="1"/>
  <c r="R27" i="6"/>
  <c r="R26" i="6" s="1"/>
  <c r="AB21" i="6"/>
  <c r="AB20" i="6" s="1"/>
  <c r="W21" i="6"/>
  <c r="W19" i="6" s="1"/>
  <c r="R21" i="6"/>
  <c r="R20" i="6" s="1"/>
  <c r="W18" i="6"/>
  <c r="W17" i="6" s="1"/>
  <c r="R18" i="6"/>
  <c r="R17" i="6" s="1"/>
  <c r="M95" i="6"/>
  <c r="M39" i="6"/>
  <c r="K97" i="6"/>
  <c r="L91" i="6"/>
  <c r="L86" i="6" s="1"/>
  <c r="K91" i="6"/>
  <c r="K76" i="6"/>
  <c r="K69" i="6" s="1"/>
  <c r="I143" i="6"/>
  <c r="I142" i="6"/>
  <c r="I135" i="6"/>
  <c r="I134" i="6"/>
  <c r="I126" i="6"/>
  <c r="I125" i="6" s="1"/>
  <c r="I123" i="6"/>
  <c r="I122" i="6"/>
  <c r="I120" i="6"/>
  <c r="I117" i="6"/>
  <c r="I116" i="6" s="1"/>
  <c r="I110" i="6"/>
  <c r="I100" i="6"/>
  <c r="I83" i="6"/>
  <c r="I82" i="6"/>
  <c r="I81" i="6" s="1"/>
  <c r="I79" i="6"/>
  <c r="I78" i="6" s="1"/>
  <c r="I64" i="6"/>
  <c r="I63" i="6" s="1"/>
  <c r="I62" i="6" s="1"/>
  <c r="I60" i="6"/>
  <c r="I59" i="6"/>
  <c r="I58" i="6" s="1"/>
  <c r="J57" i="6"/>
  <c r="J55" i="6" s="1"/>
  <c r="J54" i="6" s="1"/>
  <c r="I56" i="6"/>
  <c r="I55" i="6"/>
  <c r="I54" i="6" s="1"/>
  <c r="I43" i="6"/>
  <c r="I42" i="6"/>
  <c r="I35" i="6"/>
  <c r="I34" i="6" s="1"/>
  <c r="I33" i="6" s="1"/>
  <c r="I29" i="6"/>
  <c r="I28" i="6" s="1"/>
  <c r="I26" i="6"/>
  <c r="I20" i="6"/>
  <c r="I19" i="6"/>
  <c r="I17" i="6"/>
  <c r="A3" i="3"/>
  <c r="A3" i="6"/>
  <c r="AO143" i="6" l="1"/>
  <c r="AP143" i="6" s="1"/>
  <c r="AO20" i="6"/>
  <c r="AP20" i="6" s="1"/>
  <c r="AO110" i="6"/>
  <c r="AP110" i="6" s="1"/>
  <c r="AO19" i="6"/>
  <c r="AP19" i="6" s="1"/>
  <c r="AO60" i="6"/>
  <c r="AP60" i="6" s="1"/>
  <c r="G28" i="3"/>
  <c r="G27" i="3" s="1"/>
  <c r="AO43" i="6"/>
  <c r="AP43" i="6" s="1"/>
  <c r="AO51" i="6"/>
  <c r="AP51" i="6" s="1"/>
  <c r="AO142" i="6"/>
  <c r="AP142" i="6" s="1"/>
  <c r="AO42" i="6"/>
  <c r="AP42" i="6" s="1"/>
  <c r="AO100" i="6"/>
  <c r="AP100" i="6" s="1"/>
  <c r="AO123" i="6"/>
  <c r="AP123" i="6" s="1"/>
  <c r="AO56" i="6"/>
  <c r="AP56" i="6" s="1"/>
  <c r="AO139" i="6"/>
  <c r="AP139" i="6" s="1"/>
  <c r="M86" i="6"/>
  <c r="AP95" i="6"/>
  <c r="M22" i="6"/>
  <c r="M28" i="6"/>
  <c r="AO69" i="6"/>
  <c r="AP69" i="6" s="1"/>
  <c r="AO86" i="6"/>
  <c r="AO135" i="6"/>
  <c r="AP135" i="6" s="1"/>
  <c r="P22" i="6"/>
  <c r="AO22" i="6" s="1"/>
  <c r="AO23" i="6"/>
  <c r="AP23" i="6" s="1"/>
  <c r="P28" i="6"/>
  <c r="AO28" i="6" s="1"/>
  <c r="AO29" i="6"/>
  <c r="AP29" i="6" s="1"/>
  <c r="M34" i="6"/>
  <c r="AO49" i="6"/>
  <c r="AP49" i="6" s="1"/>
  <c r="AO114" i="6"/>
  <c r="AP114" i="6" s="1"/>
  <c r="P116" i="6"/>
  <c r="AO116" i="6" s="1"/>
  <c r="AP116" i="6" s="1"/>
  <c r="AO117" i="6"/>
  <c r="AP117" i="6" s="1"/>
  <c r="AO120" i="6"/>
  <c r="AP120" i="6" s="1"/>
  <c r="P125" i="6"/>
  <c r="AO125" i="6" s="1"/>
  <c r="AP125" i="6" s="1"/>
  <c r="AO126" i="6"/>
  <c r="AP126" i="6" s="1"/>
  <c r="M150" i="6"/>
  <c r="M149" i="6" s="1"/>
  <c r="AO17" i="6"/>
  <c r="AP17" i="6" s="1"/>
  <c r="AO26" i="6"/>
  <c r="AP26" i="6" s="1"/>
  <c r="AO31" i="6"/>
  <c r="AP31" i="6" s="1"/>
  <c r="P34" i="6"/>
  <c r="AO35" i="6"/>
  <c r="AP35" i="6" s="1"/>
  <c r="AO46" i="6"/>
  <c r="AP46" i="6" s="1"/>
  <c r="P128" i="6"/>
  <c r="AO128" i="6" s="1"/>
  <c r="AP128" i="6" s="1"/>
  <c r="AO129" i="6"/>
  <c r="AP129" i="6" s="1"/>
  <c r="AO134" i="6"/>
  <c r="AP134" i="6" s="1"/>
  <c r="P150" i="6"/>
  <c r="AO151" i="6"/>
  <c r="AP151" i="6" s="1"/>
  <c r="AO39" i="6"/>
  <c r="AP39" i="6" s="1"/>
  <c r="P63" i="6"/>
  <c r="AO64" i="6"/>
  <c r="AP64" i="6" s="1"/>
  <c r="AO83" i="6"/>
  <c r="AP83" i="6" s="1"/>
  <c r="P81" i="6"/>
  <c r="AO81" i="6" s="1"/>
  <c r="AP81" i="6" s="1"/>
  <c r="AO82" i="6"/>
  <c r="AP82" i="6" s="1"/>
  <c r="D8" i="5"/>
  <c r="AO30" i="3"/>
  <c r="C8" i="5"/>
  <c r="AE78" i="6"/>
  <c r="AO78" i="6" s="1"/>
  <c r="AP78" i="6" s="1"/>
  <c r="AO79" i="6"/>
  <c r="AP79" i="6" s="1"/>
  <c r="AE58" i="6"/>
  <c r="AO58" i="6" s="1"/>
  <c r="AP58" i="6" s="1"/>
  <c r="AO59" i="6"/>
  <c r="AP59" i="6" s="1"/>
  <c r="AE54" i="6"/>
  <c r="AO54" i="6" s="1"/>
  <c r="AP54" i="6" s="1"/>
  <c r="AO55" i="6"/>
  <c r="AP55" i="6" s="1"/>
  <c r="M133" i="6"/>
  <c r="W129" i="6"/>
  <c r="W128" i="6" s="1"/>
  <c r="U17" i="3"/>
  <c r="AZ13" i="3"/>
  <c r="H27" i="3"/>
  <c r="H26" i="3" s="1"/>
  <c r="L36" i="3"/>
  <c r="L35" i="3" s="1"/>
  <c r="L34" i="3" s="1"/>
  <c r="L33" i="3" s="1"/>
  <c r="G26" i="3"/>
  <c r="R36" i="3"/>
  <c r="R35" i="3" s="1"/>
  <c r="R34" i="3" s="1"/>
  <c r="R33" i="3" s="1"/>
  <c r="Y133" i="6"/>
  <c r="O119" i="6"/>
  <c r="I133" i="6"/>
  <c r="AD133" i="6"/>
  <c r="P133" i="6"/>
  <c r="W151" i="6"/>
  <c r="W150" i="6" s="1"/>
  <c r="W149" i="6" s="1"/>
  <c r="AK119" i="6"/>
  <c r="V133" i="6"/>
  <c r="S133" i="6"/>
  <c r="AE133" i="6"/>
  <c r="K133" i="6"/>
  <c r="R143" i="6"/>
  <c r="W142" i="6"/>
  <c r="AA119" i="6"/>
  <c r="M119" i="6"/>
  <c r="AM133" i="6"/>
  <c r="R151" i="6"/>
  <c r="R150" i="6" s="1"/>
  <c r="R149" i="6" s="1"/>
  <c r="U133" i="6"/>
  <c r="AN133" i="6"/>
  <c r="AB143" i="6"/>
  <c r="AA151" i="6"/>
  <c r="AA150" i="6" s="1"/>
  <c r="AA149" i="6" s="1"/>
  <c r="AI133" i="6"/>
  <c r="AB151" i="6"/>
  <c r="AB150" i="6" s="1"/>
  <c r="AB149" i="6" s="1"/>
  <c r="AR14" i="6"/>
  <c r="AG133" i="6"/>
  <c r="X133" i="6"/>
  <c r="AH133" i="6"/>
  <c r="AK133" i="6"/>
  <c r="AL17" i="3"/>
  <c r="AL16" i="3" s="1"/>
  <c r="AL15" i="3" s="1"/>
  <c r="V17" i="3"/>
  <c r="V16" i="3" s="1"/>
  <c r="V15" i="3" s="1"/>
  <c r="O17" i="3"/>
  <c r="O16" i="3" s="1"/>
  <c r="O15" i="3" s="1"/>
  <c r="G25" i="3"/>
  <c r="AM17" i="3"/>
  <c r="AM16" i="3" s="1"/>
  <c r="AM15" i="3" s="1"/>
  <c r="L18" i="3"/>
  <c r="AK17" i="3"/>
  <c r="AK16" i="3" s="1"/>
  <c r="AK15" i="3" s="1"/>
  <c r="M21" i="3"/>
  <c r="M20" i="3" s="1"/>
  <c r="M17" i="3" s="1"/>
  <c r="M16" i="3" s="1"/>
  <c r="M15" i="3" s="1"/>
  <c r="X17" i="3"/>
  <c r="X16" i="3" s="1"/>
  <c r="X15" i="3" s="1"/>
  <c r="L21" i="3"/>
  <c r="L20" i="3" s="1"/>
  <c r="AP17" i="3"/>
  <c r="AP16" i="3" s="1"/>
  <c r="AP15" i="3" s="1"/>
  <c r="W17" i="3"/>
  <c r="W16" i="3" s="1"/>
  <c r="W15" i="3" s="1"/>
  <c r="AS17" i="3"/>
  <c r="AS16" i="3" s="1"/>
  <c r="AS15" i="3" s="1"/>
  <c r="AR17" i="3"/>
  <c r="AR16" i="3" s="1"/>
  <c r="AR15" i="3" s="1"/>
  <c r="AQ17" i="3"/>
  <c r="AQ16" i="3" s="1"/>
  <c r="AQ15" i="3" s="1"/>
  <c r="AO17" i="3"/>
  <c r="AN17" i="3"/>
  <c r="AN16" i="3" s="1"/>
  <c r="AN15" i="3" s="1"/>
  <c r="U16" i="3"/>
  <c r="U15" i="3" s="1"/>
  <c r="AJ17" i="3"/>
  <c r="AJ16" i="3" s="1"/>
  <c r="AJ15" i="3" s="1"/>
  <c r="S17" i="3"/>
  <c r="S16" i="3" s="1"/>
  <c r="S15" i="3" s="1"/>
  <c r="AF17" i="3"/>
  <c r="AF16" i="3" s="1"/>
  <c r="AF15" i="3" s="1"/>
  <c r="AI17" i="3"/>
  <c r="AI16" i="3" s="1"/>
  <c r="AI15" i="3" s="1"/>
  <c r="R17" i="3"/>
  <c r="R16" i="3" s="1"/>
  <c r="AC17" i="3"/>
  <c r="AC16" i="3" s="1"/>
  <c r="AC15" i="3" s="1"/>
  <c r="AH17" i="3"/>
  <c r="AH16" i="3" s="1"/>
  <c r="AH15" i="3" s="1"/>
  <c r="AB17" i="3"/>
  <c r="AB16" i="3" s="1"/>
  <c r="AB15" i="3" s="1"/>
  <c r="AG17" i="3"/>
  <c r="AG16" i="3" s="1"/>
  <c r="AG15" i="3" s="1"/>
  <c r="N17" i="3"/>
  <c r="N16" i="3" s="1"/>
  <c r="N15" i="3" s="1"/>
  <c r="Y17" i="3"/>
  <c r="Y16" i="3" s="1"/>
  <c r="Y15" i="3" s="1"/>
  <c r="AE17" i="3"/>
  <c r="AE16" i="3" s="1"/>
  <c r="AE15" i="3" s="1"/>
  <c r="T17" i="3"/>
  <c r="T16" i="3" s="1"/>
  <c r="T15" i="3" s="1"/>
  <c r="AD17" i="3"/>
  <c r="AD16" i="3" s="1"/>
  <c r="AD15" i="3" s="1"/>
  <c r="K17" i="3"/>
  <c r="K16" i="3" s="1"/>
  <c r="K15" i="3" s="1"/>
  <c r="Q17" i="3"/>
  <c r="Q16" i="3" s="1"/>
  <c r="Q15" i="3" s="1"/>
  <c r="AA17" i="3"/>
  <c r="AA16" i="3" s="1"/>
  <c r="AA15" i="3" s="1"/>
  <c r="J17" i="3"/>
  <c r="J16" i="3" s="1"/>
  <c r="J15" i="3" s="1"/>
  <c r="P17" i="3"/>
  <c r="P16" i="3" s="1"/>
  <c r="P15" i="3" s="1"/>
  <c r="Z17" i="3"/>
  <c r="Z16" i="3" s="1"/>
  <c r="Z15" i="3" s="1"/>
  <c r="I17" i="3"/>
  <c r="I16" i="3" s="1"/>
  <c r="I15" i="3" s="1"/>
  <c r="H17" i="3"/>
  <c r="G17" i="3"/>
  <c r="T119" i="6"/>
  <c r="Q133" i="6"/>
  <c r="AF119" i="6"/>
  <c r="AF133" i="6"/>
  <c r="O133" i="6"/>
  <c r="N133" i="6"/>
  <c r="J133" i="6"/>
  <c r="Z133" i="6"/>
  <c r="L133" i="6"/>
  <c r="AL133" i="6"/>
  <c r="AC99" i="6"/>
  <c r="AC85" i="6" s="1"/>
  <c r="W134" i="6"/>
  <c r="W133" i="6" s="1"/>
  <c r="AJ133" i="6"/>
  <c r="T133" i="6"/>
  <c r="R142" i="6"/>
  <c r="W143" i="6"/>
  <c r="AJ119" i="6"/>
  <c r="AB142" i="6"/>
  <c r="AM119" i="6"/>
  <c r="Z119" i="6"/>
  <c r="AL119" i="6"/>
  <c r="K119" i="6"/>
  <c r="AK99" i="6"/>
  <c r="AK85" i="6" s="1"/>
  <c r="X99" i="6"/>
  <c r="X85" i="6" s="1"/>
  <c r="AI119" i="6"/>
  <c r="R129" i="6"/>
  <c r="R128" i="6" s="1"/>
  <c r="AB129" i="6"/>
  <c r="AB128" i="6" s="1"/>
  <c r="R135" i="6"/>
  <c r="R134" i="6"/>
  <c r="R133" i="6" s="1"/>
  <c r="W135" i="6"/>
  <c r="AC134" i="6"/>
  <c r="AC133" i="6" s="1"/>
  <c r="R122" i="6"/>
  <c r="R119" i="6" s="1"/>
  <c r="Y119" i="6"/>
  <c r="N119" i="6"/>
  <c r="W123" i="6"/>
  <c r="AB135" i="6"/>
  <c r="S48" i="6"/>
  <c r="S45" i="6" s="1"/>
  <c r="L119" i="6"/>
  <c r="AC135" i="6"/>
  <c r="AB64" i="6"/>
  <c r="AB63" i="6" s="1"/>
  <c r="AB62" i="6" s="1"/>
  <c r="AB134" i="6"/>
  <c r="AB133" i="6" s="1"/>
  <c r="W119" i="6"/>
  <c r="AD119" i="6"/>
  <c r="AB122" i="6"/>
  <c r="AB119" i="6" s="1"/>
  <c r="AC119" i="6"/>
  <c r="Q119" i="6"/>
  <c r="X119" i="6"/>
  <c r="Q99" i="6"/>
  <c r="Q85" i="6" s="1"/>
  <c r="AC68" i="6"/>
  <c r="AG119" i="6"/>
  <c r="U119" i="6"/>
  <c r="AE119" i="6"/>
  <c r="S119" i="6"/>
  <c r="AN119" i="6"/>
  <c r="P119" i="6"/>
  <c r="AH119" i="6"/>
  <c r="V119" i="6"/>
  <c r="J119" i="6"/>
  <c r="L99" i="6"/>
  <c r="L85" i="6" s="1"/>
  <c r="AB110" i="6"/>
  <c r="AF48" i="6"/>
  <c r="AF45" i="6" s="1"/>
  <c r="AK68" i="6"/>
  <c r="P38" i="6"/>
  <c r="M48" i="6"/>
  <c r="M45" i="6" s="1"/>
  <c r="R100" i="6"/>
  <c r="Y48" i="6"/>
  <c r="Y45" i="6" s="1"/>
  <c r="J99" i="6"/>
  <c r="J85" i="6" s="1"/>
  <c r="AB86" i="6"/>
  <c r="Q68" i="6"/>
  <c r="R110" i="6"/>
  <c r="W86" i="6"/>
  <c r="W110" i="6"/>
  <c r="W100" i="6"/>
  <c r="S68" i="6"/>
  <c r="R64" i="6"/>
  <c r="R63" i="6" s="1"/>
  <c r="R62" i="6" s="1"/>
  <c r="AB100" i="6"/>
  <c r="R86" i="6"/>
  <c r="Y99" i="6"/>
  <c r="Y85" i="6" s="1"/>
  <c r="V99" i="6"/>
  <c r="V85" i="6" s="1"/>
  <c r="AI99" i="6"/>
  <c r="AI85" i="6" s="1"/>
  <c r="U99" i="6"/>
  <c r="U85" i="6" s="1"/>
  <c r="K86" i="6"/>
  <c r="M99" i="6"/>
  <c r="R69" i="6"/>
  <c r="R68" i="6" s="1"/>
  <c r="AB25" i="6"/>
  <c r="W69" i="6"/>
  <c r="W68" i="6" s="1"/>
  <c r="P99" i="6"/>
  <c r="P85" i="6" s="1"/>
  <c r="AB69" i="6"/>
  <c r="AB68" i="6" s="1"/>
  <c r="N38" i="6"/>
  <c r="AF68" i="6"/>
  <c r="R82" i="6"/>
  <c r="R81" i="6" s="1"/>
  <c r="AD68" i="6"/>
  <c r="AD99" i="6"/>
  <c r="AD85" i="6" s="1"/>
  <c r="W83" i="6"/>
  <c r="Z99" i="6"/>
  <c r="Z85" i="6" s="1"/>
  <c r="N99" i="6"/>
  <c r="N85" i="6" s="1"/>
  <c r="AK48" i="6"/>
  <c r="AK45" i="6" s="1"/>
  <c r="P48" i="6"/>
  <c r="P45" i="6" s="1"/>
  <c r="Z68" i="6"/>
  <c r="O48" i="6"/>
  <c r="O45" i="6" s="1"/>
  <c r="AL68" i="6"/>
  <c r="K99" i="6"/>
  <c r="AD38" i="6"/>
  <c r="T48" i="6"/>
  <c r="T45" i="6" s="1"/>
  <c r="R51" i="6"/>
  <c r="R48" i="6" s="1"/>
  <c r="R45" i="6" s="1"/>
  <c r="AN99" i="6"/>
  <c r="AN85" i="6" s="1"/>
  <c r="AL99" i="6"/>
  <c r="AL85" i="6" s="1"/>
  <c r="AJ99" i="6"/>
  <c r="AJ85" i="6" s="1"/>
  <c r="AH99" i="6"/>
  <c r="AH85" i="6" s="1"/>
  <c r="AM99" i="6"/>
  <c r="AM85" i="6" s="1"/>
  <c r="AA99" i="6"/>
  <c r="AA85" i="6" s="1"/>
  <c r="O99" i="6"/>
  <c r="O85" i="6" s="1"/>
  <c r="AG99" i="6"/>
  <c r="AG85" i="6" s="1"/>
  <c r="AF99" i="6"/>
  <c r="AF85" i="6" s="1"/>
  <c r="T99" i="6"/>
  <c r="T85" i="6" s="1"/>
  <c r="AE99" i="6"/>
  <c r="S99" i="6"/>
  <c r="S85" i="6" s="1"/>
  <c r="N48" i="6"/>
  <c r="N45" i="6" s="1"/>
  <c r="Z48" i="6"/>
  <c r="Z45" i="6" s="1"/>
  <c r="AN68" i="6"/>
  <c r="P68" i="6"/>
  <c r="AB82" i="6"/>
  <c r="AB81" i="6" s="1"/>
  <c r="W51" i="6"/>
  <c r="W48" i="6" s="1"/>
  <c r="W45" i="6" s="1"/>
  <c r="AE48" i="6"/>
  <c r="AM68" i="6"/>
  <c r="AA68" i="6"/>
  <c r="AB35" i="6"/>
  <c r="AB34" i="6" s="1"/>
  <c r="AB33" i="6" s="1"/>
  <c r="AB51" i="6"/>
  <c r="AB48" i="6" s="1"/>
  <c r="AB45" i="6" s="1"/>
  <c r="AD48" i="6"/>
  <c r="AD45" i="6" s="1"/>
  <c r="N68" i="6"/>
  <c r="W64" i="6"/>
  <c r="W63" i="6" s="1"/>
  <c r="W62" i="6" s="1"/>
  <c r="AA48" i="6"/>
  <c r="AA45" i="6" s="1"/>
  <c r="U48" i="6"/>
  <c r="U45" i="6" s="1"/>
  <c r="AI68" i="6"/>
  <c r="R39" i="6"/>
  <c r="R38" i="6" s="1"/>
  <c r="AG48" i="6"/>
  <c r="AG45" i="6" s="1"/>
  <c r="AH68" i="6"/>
  <c r="O68" i="6"/>
  <c r="AJ68" i="6"/>
  <c r="AG68" i="6"/>
  <c r="AN16" i="6"/>
  <c r="AC48" i="6"/>
  <c r="AC45" i="6" s="1"/>
  <c r="Q48" i="6"/>
  <c r="Q45" i="6" s="1"/>
  <c r="W56" i="6"/>
  <c r="R55" i="6"/>
  <c r="R54" i="6" s="1"/>
  <c r="Y68" i="6"/>
  <c r="M68" i="6"/>
  <c r="J56" i="6"/>
  <c r="W60" i="6"/>
  <c r="R59" i="6"/>
  <c r="R58" i="6" s="1"/>
  <c r="X68" i="6"/>
  <c r="L68" i="6"/>
  <c r="AB55" i="6"/>
  <c r="AB54" i="6" s="1"/>
  <c r="K68" i="6"/>
  <c r="AB59" i="6"/>
  <c r="AB58" i="6" s="1"/>
  <c r="V68" i="6"/>
  <c r="J68" i="6"/>
  <c r="X48" i="6"/>
  <c r="X45" i="6" s="1"/>
  <c r="L48" i="6"/>
  <c r="L45" i="6" s="1"/>
  <c r="U68" i="6"/>
  <c r="K48" i="6"/>
  <c r="K45" i="6" s="1"/>
  <c r="T68" i="6"/>
  <c r="Z38" i="6"/>
  <c r="AL48" i="6"/>
  <c r="AL45" i="6" s="1"/>
  <c r="AH48" i="6"/>
  <c r="AH45" i="6" s="1"/>
  <c r="V48" i="6"/>
  <c r="V45" i="6" s="1"/>
  <c r="J48" i="6"/>
  <c r="J45" i="6" s="1"/>
  <c r="AJ48" i="6"/>
  <c r="AJ45" i="6" s="1"/>
  <c r="AM48" i="6"/>
  <c r="AM45" i="6" s="1"/>
  <c r="AI48" i="6"/>
  <c r="AI45" i="6" s="1"/>
  <c r="AN48" i="6"/>
  <c r="AN45" i="6" s="1"/>
  <c r="AF38" i="6"/>
  <c r="AN38" i="6"/>
  <c r="AC25" i="6"/>
  <c r="Y38" i="6"/>
  <c r="AK25" i="6"/>
  <c r="AJ25" i="6"/>
  <c r="T38" i="6"/>
  <c r="AG42" i="6"/>
  <c r="AG38" i="6" s="1"/>
  <c r="AG25" i="6"/>
  <c r="I25" i="6"/>
  <c r="AD25" i="6"/>
  <c r="W39" i="6"/>
  <c r="W38" i="6" s="1"/>
  <c r="O25" i="6"/>
  <c r="W25" i="6"/>
  <c r="AB39" i="6"/>
  <c r="AL38" i="6"/>
  <c r="AK38" i="6"/>
  <c r="J38" i="6"/>
  <c r="AE25" i="6"/>
  <c r="AH38" i="6"/>
  <c r="S25" i="6"/>
  <c r="AM25" i="6"/>
  <c r="AA25" i="6"/>
  <c r="Y25" i="6"/>
  <c r="V38" i="6"/>
  <c r="X25" i="6"/>
  <c r="AI25" i="6"/>
  <c r="V25" i="6"/>
  <c r="AN25" i="6"/>
  <c r="R43" i="6"/>
  <c r="U25" i="6"/>
  <c r="U38" i="6"/>
  <c r="T25" i="6"/>
  <c r="AE38" i="6"/>
  <c r="S38" i="6"/>
  <c r="AF25" i="6"/>
  <c r="W43" i="6"/>
  <c r="R25" i="6"/>
  <c r="Q25" i="6"/>
  <c r="AC38" i="6"/>
  <c r="Q38" i="6"/>
  <c r="AB42" i="6"/>
  <c r="AH25" i="6"/>
  <c r="AM38" i="6"/>
  <c r="AA38" i="6"/>
  <c r="O38" i="6"/>
  <c r="M38" i="6"/>
  <c r="R35" i="6"/>
  <c r="R34" i="6" s="1"/>
  <c r="R33" i="6" s="1"/>
  <c r="AL25" i="6"/>
  <c r="Z25" i="6"/>
  <c r="L25" i="6"/>
  <c r="M25" i="6"/>
  <c r="AJ38" i="6"/>
  <c r="X38" i="6"/>
  <c r="L38" i="6"/>
  <c r="W35" i="6"/>
  <c r="W34" i="6" s="1"/>
  <c r="W33" i="6" s="1"/>
  <c r="K25" i="6"/>
  <c r="N25" i="6"/>
  <c r="AI38" i="6"/>
  <c r="K38" i="6"/>
  <c r="J25" i="6"/>
  <c r="AM16" i="6"/>
  <c r="K16" i="6"/>
  <c r="P16" i="6"/>
  <c r="I119" i="6"/>
  <c r="Q16" i="6"/>
  <c r="S16" i="6"/>
  <c r="AE16" i="6"/>
  <c r="AC16" i="6"/>
  <c r="N16" i="6"/>
  <c r="AA16" i="6"/>
  <c r="AJ16" i="6"/>
  <c r="J16" i="6"/>
  <c r="AG19" i="6"/>
  <c r="AG16" i="6" s="1"/>
  <c r="AH16" i="6"/>
  <c r="O16" i="6"/>
  <c r="AA137" i="6"/>
  <c r="L16" i="6"/>
  <c r="Z16" i="6"/>
  <c r="X16" i="6"/>
  <c r="I99" i="6"/>
  <c r="I85" i="6" s="1"/>
  <c r="V16" i="6"/>
  <c r="W20" i="6"/>
  <c r="R19" i="6"/>
  <c r="R16" i="6" s="1"/>
  <c r="AF16" i="6"/>
  <c r="T16" i="6"/>
  <c r="AB19" i="6"/>
  <c r="AB16" i="6" s="1"/>
  <c r="AL16" i="6"/>
  <c r="W16" i="6"/>
  <c r="AI16" i="6"/>
  <c r="AD16" i="6"/>
  <c r="AK16" i="6"/>
  <c r="Y16" i="6"/>
  <c r="M16" i="6"/>
  <c r="U16" i="6"/>
  <c r="I16" i="6"/>
  <c r="I38" i="6"/>
  <c r="I48" i="6"/>
  <c r="I45" i="6" s="1"/>
  <c r="I68" i="6"/>
  <c r="P25" i="6" l="1"/>
  <c r="AE68" i="6"/>
  <c r="AO38" i="6"/>
  <c r="AP38" i="6" s="1"/>
  <c r="M85" i="6"/>
  <c r="M67" i="6" s="1"/>
  <c r="M15" i="6" s="1"/>
  <c r="M14" i="6" s="1"/>
  <c r="AP22" i="6"/>
  <c r="AO25" i="6"/>
  <c r="AP25" i="6" s="1"/>
  <c r="AO119" i="6"/>
  <c r="AP119" i="6" s="1"/>
  <c r="AO133" i="6"/>
  <c r="AP133" i="6" s="1"/>
  <c r="M33" i="6"/>
  <c r="AO68" i="6"/>
  <c r="AP68" i="6" s="1"/>
  <c r="AO16" i="6"/>
  <c r="AP16" i="6" s="1"/>
  <c r="P62" i="6"/>
  <c r="AO62" i="6" s="1"/>
  <c r="AP62" i="6" s="1"/>
  <c r="AO63" i="6"/>
  <c r="AP63" i="6" s="1"/>
  <c r="P149" i="6"/>
  <c r="AO149" i="6" s="1"/>
  <c r="AP149" i="6" s="1"/>
  <c r="AO150" i="6"/>
  <c r="AP150" i="6" s="1"/>
  <c r="P33" i="6"/>
  <c r="AO33" i="6" s="1"/>
  <c r="AO34" i="6"/>
  <c r="AP34" i="6" s="1"/>
  <c r="AP28" i="6"/>
  <c r="AP86" i="6"/>
  <c r="AO29" i="3"/>
  <c r="AO16" i="3" s="1"/>
  <c r="AO15" i="3" s="1"/>
  <c r="AE85" i="6"/>
  <c r="AO85" i="6" s="1"/>
  <c r="AO99" i="6"/>
  <c r="AP99" i="6" s="1"/>
  <c r="AE45" i="6"/>
  <c r="AO45" i="6" s="1"/>
  <c r="AP45" i="6" s="1"/>
  <c r="AO48" i="6"/>
  <c r="AP48" i="6" s="1"/>
  <c r="R15" i="3"/>
  <c r="L17" i="3"/>
  <c r="L16" i="3" s="1"/>
  <c r="L15" i="3" s="1"/>
  <c r="AK67" i="6"/>
  <c r="AK15" i="6" s="1"/>
  <c r="AK14" i="6" s="1"/>
  <c r="AK13" i="6" s="1"/>
  <c r="AC67" i="6"/>
  <c r="AC15" i="6" s="1"/>
  <c r="AC14" i="6" s="1"/>
  <c r="AC13" i="6" s="1"/>
  <c r="G24" i="3"/>
  <c r="G23" i="3" s="1"/>
  <c r="G16" i="3" s="1"/>
  <c r="G15" i="3" s="1"/>
  <c r="H16" i="3"/>
  <c r="H15" i="3" s="1"/>
  <c r="Q67" i="6"/>
  <c r="Q15" i="6" s="1"/>
  <c r="Q14" i="6" s="1"/>
  <c r="Q13" i="6" s="1"/>
  <c r="AB99" i="6"/>
  <c r="AB85" i="6" s="1"/>
  <c r="AB67" i="6" s="1"/>
  <c r="W99" i="6"/>
  <c r="W85" i="6" s="1"/>
  <c r="W67" i="6" s="1"/>
  <c r="AA135" i="6"/>
  <c r="AA134" i="6"/>
  <c r="AA133" i="6" s="1"/>
  <c r="Z67" i="6"/>
  <c r="Z15" i="6" s="1"/>
  <c r="Z14" i="6" s="1"/>
  <c r="Z13" i="6" s="1"/>
  <c r="K85" i="6"/>
  <c r="K67" i="6" s="1"/>
  <c r="R99" i="6"/>
  <c r="R85" i="6" s="1"/>
  <c r="AH67" i="6"/>
  <c r="AH15" i="6" s="1"/>
  <c r="AH14" i="6" s="1"/>
  <c r="AH13" i="6" s="1"/>
  <c r="P67" i="6"/>
  <c r="P15" i="6" s="1"/>
  <c r="P14" i="6" s="1"/>
  <c r="P13" i="6" s="1"/>
  <c r="AL67" i="6"/>
  <c r="AL15" i="6" s="1"/>
  <c r="AL14" i="6" s="1"/>
  <c r="AL13" i="6" s="1"/>
  <c r="AN67" i="6"/>
  <c r="AN15" i="6" s="1"/>
  <c r="AN14" i="6" s="1"/>
  <c r="AN13" i="6" s="1"/>
  <c r="S67" i="6"/>
  <c r="S15" i="6" s="1"/>
  <c r="S14" i="6" s="1"/>
  <c r="S13" i="6" s="1"/>
  <c r="AI67" i="6"/>
  <c r="AI15" i="6" s="1"/>
  <c r="AI14" i="6" s="1"/>
  <c r="AI13" i="6" s="1"/>
  <c r="AF67" i="6"/>
  <c r="AF15" i="6" s="1"/>
  <c r="AF14" i="6" s="1"/>
  <c r="AF13" i="6" s="1"/>
  <c r="AM67" i="6"/>
  <c r="AM15" i="6" s="1"/>
  <c r="AM14" i="6" s="1"/>
  <c r="AM13" i="6" s="1"/>
  <c r="AG67" i="6"/>
  <c r="AG15" i="6" s="1"/>
  <c r="AG14" i="6" s="1"/>
  <c r="AG13" i="6" s="1"/>
  <c r="AJ67" i="6"/>
  <c r="AJ15" i="6" s="1"/>
  <c r="AJ14" i="6" s="1"/>
  <c r="AJ13" i="6" s="1"/>
  <c r="AA67" i="6"/>
  <c r="AD67" i="6"/>
  <c r="AD15" i="6" s="1"/>
  <c r="N67" i="6"/>
  <c r="N15" i="6" s="1"/>
  <c r="N14" i="6" s="1"/>
  <c r="N13" i="6" s="1"/>
  <c r="O67" i="6"/>
  <c r="O15" i="6" s="1"/>
  <c r="O14" i="6" s="1"/>
  <c r="O13" i="6" s="1"/>
  <c r="T67" i="6"/>
  <c r="T15" i="6" s="1"/>
  <c r="X67" i="6"/>
  <c r="U67" i="6"/>
  <c r="U15" i="6" s="1"/>
  <c r="U14" i="6" s="1"/>
  <c r="U13" i="6" s="1"/>
  <c r="J67" i="6"/>
  <c r="J15" i="6" s="1"/>
  <c r="J14" i="6" s="1"/>
  <c r="J13" i="6" s="1"/>
  <c r="Y67" i="6"/>
  <c r="Y15" i="6" s="1"/>
  <c r="Y14" i="6" s="1"/>
  <c r="Y13" i="6" s="1"/>
  <c r="V67" i="6"/>
  <c r="V15" i="6" s="1"/>
  <c r="V14" i="6" s="1"/>
  <c r="V13" i="6" s="1"/>
  <c r="L67" i="6"/>
  <c r="L15" i="6" s="1"/>
  <c r="AB38" i="6"/>
  <c r="I67" i="6"/>
  <c r="I15" i="6" s="1"/>
  <c r="I14" i="6" s="1"/>
  <c r="I13" i="6" s="1"/>
  <c r="AP85" i="6" l="1"/>
  <c r="AE67" i="6"/>
  <c r="AO67" i="6"/>
  <c r="AP67" i="6" s="1"/>
  <c r="AP33" i="6"/>
  <c r="M13" i="6"/>
  <c r="AW62" i="6"/>
  <c r="AW68" i="6"/>
  <c r="AW85" i="6"/>
  <c r="AW25" i="6"/>
  <c r="AA15" i="6"/>
  <c r="AA14" i="6" s="1"/>
  <c r="AA13" i="6" s="1"/>
  <c r="R67" i="6"/>
  <c r="R15" i="6" s="1"/>
  <c r="R14" i="6" s="1"/>
  <c r="R13" i="6" s="1"/>
  <c r="W15" i="6"/>
  <c r="W14" i="6" s="1"/>
  <c r="W13" i="6" s="1"/>
  <c r="AB15" i="6"/>
  <c r="AB14" i="6" s="1"/>
  <c r="AB13" i="6" s="1"/>
  <c r="T14" i="6"/>
  <c r="T13" i="6" s="1"/>
  <c r="X15" i="6"/>
  <c r="X14" i="6" s="1"/>
  <c r="X13" i="6" s="1"/>
  <c r="AD14" i="6"/>
  <c r="AD13" i="6" s="1"/>
  <c r="L14" i="6"/>
  <c r="L13" i="6" s="1"/>
  <c r="AE15" i="6"/>
  <c r="K15" i="6"/>
  <c r="K14" i="6" s="1"/>
  <c r="K13" i="6" s="1"/>
  <c r="AE14" i="6" l="1"/>
  <c r="AO15" i="6"/>
  <c r="AP15" i="6" s="1"/>
  <c r="AE13" i="6" l="1"/>
  <c r="AO13" i="6" s="1"/>
  <c r="AP13" i="6" s="1"/>
  <c r="AO14" i="6"/>
  <c r="AP1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1" authorId="0" shapeId="0" xr:uid="{00000000-0006-0000-0000-000001000000}">
      <text>
        <r>
          <rPr>
            <b/>
            <sz val="9"/>
            <color indexed="81"/>
            <rFont val="Tahoma"/>
            <family val="2"/>
          </rPr>
          <t>Administrator:</t>
        </r>
        <r>
          <rPr>
            <sz val="9"/>
            <color indexed="81"/>
            <rFont val="Tahoma"/>
            <family val="2"/>
          </rPr>
          <t xml:space="preserve">
</t>
        </r>
        <r>
          <rPr>
            <sz val="12"/>
            <color indexed="81"/>
            <rFont val="Tahoma"/>
            <family val="2"/>
          </rPr>
          <t>139 tỷ đấu giá đất
27,225 tỷ đưa vào các công trình cấp tỉnh qly; 27225 trd quy PT đất</t>
        </r>
      </text>
    </comment>
    <comment ref="F11" authorId="0" shapeId="0" xr:uid="{00000000-0006-0000-0000-000002000000}">
      <text>
        <r>
          <rPr>
            <b/>
            <sz val="9"/>
            <color indexed="81"/>
            <rFont val="Tahoma"/>
            <family val="2"/>
          </rPr>
          <t>Administrator:</t>
        </r>
        <r>
          <rPr>
            <sz val="9"/>
            <color indexed="81"/>
            <rFont val="Tahoma"/>
            <family val="2"/>
          </rPr>
          <t xml:space="preserve">
</t>
        </r>
        <r>
          <rPr>
            <sz val="12"/>
            <color indexed="81"/>
            <rFont val="Tahoma"/>
            <family val="2"/>
          </rPr>
          <t>954.045trđ</t>
        </r>
      </text>
    </comment>
    <comment ref="G11" authorId="0" shapeId="0" xr:uid="{00000000-0006-0000-0000-000003000000}">
      <text>
        <r>
          <rPr>
            <b/>
            <sz val="9"/>
            <color indexed="81"/>
            <rFont val="Tahoma"/>
            <family val="2"/>
          </rPr>
          <t>Administrator:</t>
        </r>
        <r>
          <rPr>
            <sz val="9"/>
            <color indexed="81"/>
            <rFont val="Tahoma"/>
            <family val="2"/>
          </rPr>
          <t xml:space="preserve">
</t>
        </r>
        <r>
          <rPr>
            <sz val="12"/>
            <color indexed="81"/>
            <rFont val="Tahoma"/>
            <family val="2"/>
          </rPr>
          <t>KH giao 500 tỷ, giao thực tế đc 72,2 tỷ</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Administrator</author>
  </authors>
  <commentList>
    <comment ref="Z57" authorId="0" shapeId="0" xr:uid="{00000000-0006-0000-0800-000001000000}">
      <text>
        <r>
          <rPr>
            <b/>
            <sz val="9"/>
            <color indexed="81"/>
            <rFont val="Tahoma"/>
            <family val="2"/>
          </rPr>
          <t>Admin:</t>
        </r>
        <r>
          <rPr>
            <sz val="9"/>
            <color indexed="81"/>
            <rFont val="Tahoma"/>
            <family val="2"/>
          </rPr>
          <t xml:space="preserve">
</t>
        </r>
        <r>
          <rPr>
            <sz val="14"/>
            <color indexed="81"/>
            <rFont val="Tahoma"/>
            <family val="2"/>
          </rPr>
          <t>Đính chính qd 1843 sai 45tr</t>
        </r>
      </text>
    </comment>
    <comment ref="AE57" authorId="1" shapeId="0" xr:uid="{00000000-0006-0000-0800-000002000000}">
      <text>
        <r>
          <rPr>
            <b/>
            <sz val="9"/>
            <color indexed="81"/>
            <rFont val="Tahoma"/>
            <family val="2"/>
          </rPr>
          <t>Administrator:</t>
        </r>
        <r>
          <rPr>
            <sz val="9"/>
            <color indexed="81"/>
            <rFont val="Tahoma"/>
            <family val="2"/>
          </rPr>
          <t xml:space="preserve">
</t>
        </r>
        <r>
          <rPr>
            <sz val="14"/>
            <color indexed="81"/>
            <rFont val="Tahoma"/>
            <family val="2"/>
          </rPr>
          <t>Đang giao thừa trung hạ</t>
        </r>
        <r>
          <rPr>
            <sz val="9"/>
            <color indexed="81"/>
            <rFont val="Tahoma"/>
            <family val="2"/>
          </rPr>
          <t>n</t>
        </r>
      </text>
    </comment>
    <comment ref="AG57" authorId="1" shapeId="0" xr:uid="{00000000-0006-0000-0800-000003000000}">
      <text>
        <r>
          <rPr>
            <b/>
            <sz val="9"/>
            <color indexed="81"/>
            <rFont val="Tahoma"/>
            <family val="2"/>
          </rPr>
          <t>Administrator:</t>
        </r>
        <r>
          <rPr>
            <sz val="9"/>
            <color indexed="81"/>
            <rFont val="Tahoma"/>
            <family val="2"/>
          </rPr>
          <t xml:space="preserve">
</t>
        </r>
        <r>
          <rPr>
            <sz val="14"/>
            <color indexed="81"/>
            <rFont val="Tahoma"/>
            <family val="2"/>
          </rPr>
          <t>Đang giao thừa trung hạ</t>
        </r>
        <r>
          <rPr>
            <sz val="9"/>
            <color indexed="81"/>
            <rFont val="Tahoma"/>
            <family val="2"/>
          </rPr>
          <t>n</t>
        </r>
      </text>
    </comment>
    <comment ref="AH57" authorId="1" shapeId="0" xr:uid="{00000000-0006-0000-0800-000004000000}">
      <text>
        <r>
          <rPr>
            <b/>
            <sz val="9"/>
            <color indexed="81"/>
            <rFont val="Tahoma"/>
            <family val="2"/>
          </rPr>
          <t>Administrator:</t>
        </r>
        <r>
          <rPr>
            <sz val="9"/>
            <color indexed="81"/>
            <rFont val="Tahoma"/>
            <family val="2"/>
          </rPr>
          <t xml:space="preserve">
</t>
        </r>
        <r>
          <rPr>
            <sz val="14"/>
            <color indexed="81"/>
            <rFont val="Tahoma"/>
            <family val="2"/>
          </rPr>
          <t>Đang giao thừa trung hạ</t>
        </r>
        <r>
          <rPr>
            <sz val="9"/>
            <color indexed="81"/>
            <rFont val="Tahoma"/>
            <family val="2"/>
          </rPr>
          <t>n</t>
        </r>
      </text>
    </comment>
    <comment ref="AD136" authorId="1" shapeId="0" xr:uid="{00000000-0006-0000-0800-000005000000}">
      <text>
        <r>
          <rPr>
            <b/>
            <sz val="9"/>
            <color indexed="81"/>
            <rFont val="Tahoma"/>
            <family val="2"/>
          </rPr>
          <t>Administrator:</t>
        </r>
        <r>
          <rPr>
            <sz val="9"/>
            <color indexed="81"/>
            <rFont val="Tahoma"/>
            <family val="2"/>
          </rPr>
          <t xml:space="preserve">
Số ước giải ngân kéo dài</t>
        </r>
      </text>
    </comment>
    <comment ref="P144" authorId="0" shapeId="0" xr:uid="{00000000-0006-0000-0800-000006000000}">
      <text>
        <r>
          <rPr>
            <b/>
            <sz val="9"/>
            <color indexed="81"/>
            <rFont val="Tahoma"/>
            <family val="2"/>
          </rPr>
          <t>Admin:</t>
        </r>
        <r>
          <rPr>
            <sz val="9"/>
            <color indexed="81"/>
            <rFont val="Tahoma"/>
            <family val="2"/>
          </rPr>
          <t xml:space="preserve">
</t>
        </r>
        <r>
          <rPr>
            <sz val="14"/>
            <color indexed="81"/>
            <rFont val="Tahoma"/>
            <family val="2"/>
          </rPr>
          <t>Giảm KH năm 2021 bằng số giải ngân, do ttg cho phép bố trí lại</t>
        </r>
      </text>
    </comment>
    <comment ref="AD144" authorId="1" shapeId="0" xr:uid="{00000000-0006-0000-0800-000007000000}">
      <text>
        <r>
          <rPr>
            <b/>
            <sz val="9"/>
            <color indexed="81"/>
            <rFont val="Tahoma"/>
            <family val="2"/>
          </rPr>
          <t>Administrator:</t>
        </r>
        <r>
          <rPr>
            <sz val="9"/>
            <color indexed="81"/>
            <rFont val="Tahoma"/>
            <family val="2"/>
          </rPr>
          <t xml:space="preserve">
Ước giải ngân kéo dài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X28" authorId="0" shapeId="0" xr:uid="{00000000-0006-0000-0900-000001000000}">
      <text>
        <r>
          <rPr>
            <b/>
            <sz val="9"/>
            <color indexed="81"/>
            <rFont val="Tahoma"/>
            <family val="2"/>
          </rPr>
          <t>Admin:</t>
        </r>
        <r>
          <rPr>
            <sz val="9"/>
            <color indexed="81"/>
            <rFont val="Tahoma"/>
            <family val="2"/>
          </rPr>
          <t xml:space="preserve">
3.004tr dược kéo dài</t>
        </r>
      </text>
    </comment>
  </commentList>
</comments>
</file>

<file path=xl/sharedStrings.xml><?xml version="1.0" encoding="utf-8"?>
<sst xmlns="http://schemas.openxmlformats.org/spreadsheetml/2006/main" count="1602" uniqueCount="830">
  <si>
    <t>STT</t>
  </si>
  <si>
    <t>Danh mục dự án</t>
  </si>
  <si>
    <t>Địa điểm XD</t>
  </si>
  <si>
    <t>Thời gian thực hiện</t>
  </si>
  <si>
    <t>Năng lực thiết kế</t>
  </si>
  <si>
    <t>Quyết định đầu tư</t>
  </si>
  <si>
    <t>Lũy kế vốn bố trí từ khởi công đến hết năm 2020</t>
  </si>
  <si>
    <t>Kế hoạch 5 năm giai đoạn 2021-2025 được giao</t>
  </si>
  <si>
    <t>Năm 2021</t>
  </si>
  <si>
    <t>Năm 2022</t>
  </si>
  <si>
    <t>Năm 2023</t>
  </si>
  <si>
    <t>Năm 2024</t>
  </si>
  <si>
    <t>Năm 2025</t>
  </si>
  <si>
    <t>Ghi chú</t>
  </si>
  <si>
    <t>Khởi công
(năm)</t>
  </si>
  <si>
    <t>Hoàn thành
(năm)</t>
  </si>
  <si>
    <t>Số quyết định; ngày, tháng, năm ban hành</t>
  </si>
  <si>
    <t xml:space="preserve">TMĐT </t>
  </si>
  <si>
    <t>Tổng số (tất cả các nguồn vốn)</t>
  </si>
  <si>
    <t>KH vốn giao</t>
  </si>
  <si>
    <t>Giải ngân</t>
  </si>
  <si>
    <t>Tổng số</t>
  </si>
  <si>
    <t>Trong đó</t>
  </si>
  <si>
    <t>Trong đó:</t>
  </si>
  <si>
    <t xml:space="preserve">Thu hồi các khoản ứng trước </t>
  </si>
  <si>
    <t>Thanh toán nợ XDCB</t>
  </si>
  <si>
    <t>18=19+20</t>
  </si>
  <si>
    <t>23=24+25</t>
  </si>
  <si>
    <t>Biếu số 1</t>
  </si>
  <si>
    <t>Đơn vị tính: Triệu đồng</t>
  </si>
  <si>
    <t>Trong đó: KH vốn 2021 được kéo dài sang năm 2022</t>
  </si>
  <si>
    <t>Trong đó: KH vốn 2022 được kéo dài sang năm 2023</t>
  </si>
  <si>
    <t>I</t>
  </si>
  <si>
    <t>II</t>
  </si>
  <si>
    <t>Dự án chuyển tiếp từ giai đoạn 2016-2020 sang giai đoạn 2021-2025</t>
  </si>
  <si>
    <t>Dự án khởi công mới trong giai đoạn 2021-2025</t>
  </si>
  <si>
    <t>A</t>
  </si>
  <si>
    <t>B</t>
  </si>
  <si>
    <t>Trong đó: vốn NSTW</t>
  </si>
  <si>
    <t>TT</t>
  </si>
  <si>
    <t>Nhà tài trợ</t>
  </si>
  <si>
    <t>Ngày ký kết Hiệp định</t>
  </si>
  <si>
    <t>Ngày kết thúc Hiệp định</t>
  </si>
  <si>
    <t xml:space="preserve">Số quyết định </t>
  </si>
  <si>
    <t xml:space="preserve">Tổng số (tất cả các nguồn vốn) </t>
  </si>
  <si>
    <t xml:space="preserve">Trong đó: </t>
  </si>
  <si>
    <t>Vốn đối ứng</t>
  </si>
  <si>
    <t>Vốn nước ngoài (tính theo tiền Việt)  đưa vào cân đối NSTW</t>
  </si>
  <si>
    <t>Tính bằng nguyên tệ</t>
  </si>
  <si>
    <t>Quy đổi ra tiền Việt</t>
  </si>
  <si>
    <t>Trong đó: Thu hồi các khoản vốn ứng trước NSTW</t>
  </si>
  <si>
    <t>Vay lại</t>
  </si>
  <si>
    <t>NSTW</t>
  </si>
  <si>
    <t>NSĐP</t>
  </si>
  <si>
    <t>Đưa vào cân đối NSTW</t>
  </si>
  <si>
    <r>
      <t xml:space="preserve">Tổng số (tất cả các nguồn vốn) </t>
    </r>
    <r>
      <rPr>
        <vertAlign val="superscript"/>
        <sz val="11"/>
        <rFont val="Times New Roman"/>
        <family val="1"/>
      </rPr>
      <t>(2)</t>
    </r>
  </si>
  <si>
    <r>
      <t>Vốn nước ngoài (theo Hiệp định)</t>
    </r>
    <r>
      <rPr>
        <vertAlign val="superscript"/>
        <sz val="11"/>
        <rFont val="Times New Roman"/>
        <family val="1"/>
      </rPr>
      <t>(2)</t>
    </r>
  </si>
  <si>
    <r>
      <t xml:space="preserve">Tổng số </t>
    </r>
    <r>
      <rPr>
        <vertAlign val="superscript"/>
        <sz val="11"/>
        <rFont val="Times New Roman"/>
        <family val="1"/>
      </rPr>
      <t>(2)</t>
    </r>
  </si>
  <si>
    <t>Vốn nước ngoài</t>
  </si>
  <si>
    <t>KH vốn nước ngoài</t>
  </si>
  <si>
    <t>Biếu số 3</t>
  </si>
  <si>
    <t>Biếu số 4</t>
  </si>
  <si>
    <t>Chương trình mục tiêu quốc gia phát triển kinh tế - xã hội vùng đồng bào dân tộc thiểu số và miền núi</t>
  </si>
  <si>
    <t>III</t>
  </si>
  <si>
    <t>Nguồn vốn đầu tư</t>
  </si>
  <si>
    <t>TỔNG SỐ</t>
  </si>
  <si>
    <t>Vốn ngân sách địa phương</t>
  </si>
  <si>
    <t>Vốn xây dựng cơ bản trong CĐNSĐP (theo tiêu chí QĐ 26/2020/QĐ-TTg)</t>
  </si>
  <si>
    <t>Vốn đầu tư từ nguồn thu sử dụng đất</t>
  </si>
  <si>
    <t>Vốn xổ số kiến thiết</t>
  </si>
  <si>
    <t>Vốn đầu tư từ nguồn bội chi NSĐP</t>
  </si>
  <si>
    <t>Vốn Ngân sách trung ương</t>
  </si>
  <si>
    <t>Vốn trong nước (bao gồm cả CT phục hồi PTKTXH)</t>
  </si>
  <si>
    <t>Vốn Chương trình MTQG</t>
  </si>
  <si>
    <t xml:space="preserve">Chương trình mục tiêu quốc gia giảm nghèo bền vững </t>
  </si>
  <si>
    <t>Chương trình mục tiêu quốc gia xây dựng nông thôn mới (bao gồm cả vốn trong nước và nước ngoài)</t>
  </si>
  <si>
    <t>Số dự án</t>
  </si>
  <si>
    <t>Chi tiết thực hiện các năm</t>
  </si>
  <si>
    <t>Ước giải ngân</t>
  </si>
  <si>
    <t>Nhóm dự án</t>
  </si>
  <si>
    <t>Kế hoạch 5 năm giai đoạn 2021-2025 được giao (theo nguồn vốn báo cáo)</t>
  </si>
  <si>
    <t>Giải ngân KH vốn 2021 đến 31/1/2022</t>
  </si>
  <si>
    <t>Giải ngân KH vốn 2022 đến 31/1/2023</t>
  </si>
  <si>
    <t>Trong đó: KH vốn 2023 được kéo dài sang năm 2024</t>
  </si>
  <si>
    <t>28=29+30</t>
  </si>
  <si>
    <t>Giải ngân KH vốn 2023 đến 31/1/2024</t>
  </si>
  <si>
    <t>Trong đó: KH vốn 2024 được kéo dài sang năm 2025</t>
  </si>
  <si>
    <t>Giải ngân KH vốn 2024 đến 31/1/2025</t>
  </si>
  <si>
    <t>33=34+35</t>
  </si>
  <si>
    <t>Trong đó: KH vốn 2025 được kéo dài sang năm 2026</t>
  </si>
  <si>
    <t>Giải ngân KH vốn 2025 đến 31/1/2026</t>
  </si>
  <si>
    <t>38=39+40</t>
  </si>
  <si>
    <t>a)</t>
  </si>
  <si>
    <t>b)</t>
  </si>
  <si>
    <t>Dự án dự kiến hoàn thành sau năm 2025</t>
  </si>
  <si>
    <t>Dự án chuẩn bị đầu tư cho giai đoạn 2026-2030</t>
  </si>
  <si>
    <t>CHI TIẾT TÌNH HÌNH THỰC HIỆN KẾ HOẠCH ĐẦU TƯ CÔNG TRUNG HẠN VỐN NGÂN SÁCH TRUNG ƯƠNG GIAI ĐOẠN 2021-2025</t>
  </si>
  <si>
    <t>CHI TIẾT TÌNH HÌNH THỰC HIỆN KẾ HOẠCH ĐẦU TƯ CÔNG TRUNG HẠN VỐN NGÂN SÁCH TRUNG ƯƠNG (VỐN NƯỚC NGOÀI) GIAI ĐOẠN 2021-2025</t>
  </si>
  <si>
    <t>Giải ngân KH vốn 2021 được kéo dài sang năm 2022</t>
  </si>
  <si>
    <t>Giải ngân KH vốn 2022 được kéo dài sang năm 2023</t>
  </si>
  <si>
    <t>Giải ngân KH vốn 2023 được kéo dài sang năm 2024</t>
  </si>
  <si>
    <t>Giải ngân KH vốn 2024 được kéo dài sang năm 2025</t>
  </si>
  <si>
    <t>Giải ngân KH vốn 2025 được kéo dài sang năm 2026</t>
  </si>
  <si>
    <t>Ước Giải ngân</t>
  </si>
  <si>
    <t>Dự kiến KH vốn nước ngoài</t>
  </si>
  <si>
    <t>Loại dự án</t>
  </si>
  <si>
    <t>KCM va HT 21-25</t>
  </si>
  <si>
    <t>CT 16-20</t>
  </si>
  <si>
    <t>KCM21-25 nhưng HT sau 25</t>
  </si>
  <si>
    <t>CBDT 26-30</t>
  </si>
  <si>
    <t>VỐN NSTW TRONG NƯỚC</t>
  </si>
  <si>
    <t>A.1</t>
  </si>
  <si>
    <t>Số vốn đã được TTgCP giao chi tiết KH trung hạn</t>
  </si>
  <si>
    <t>NGÀNH/ LĨNH VỰC: QUỐC PHÒNG</t>
  </si>
  <si>
    <t>(1)</t>
  </si>
  <si>
    <t>Đường Na Phay - Huổi Chanh -Bản Gia Phú A,B xã Mường Nhà (đường ra biên giới)</t>
  </si>
  <si>
    <t>(2)</t>
  </si>
  <si>
    <t>Dự án hoàn thành và bàn giao đưa vào sử dụng giai đoạn 2021-2025</t>
  </si>
  <si>
    <t>Đường ra biên giới Mường Nhà - Pha Lay - Mốc 130 kết hợp Kè bảo vệ chân Mốc 130, huyện Điện Biên</t>
  </si>
  <si>
    <t>NGÀNH/ LĨNH VỰC: GIÁO DỤC ĐT VÀ GIÁO DỤC NGHỀ NGHIỆP</t>
  </si>
  <si>
    <t>Trường phổ thông DTNT THPT huyện Nậm Pồ</t>
  </si>
  <si>
    <t>Trường Trung học cơ sở thị trấn Tuần Giáo, tỉnh Điện Biên</t>
  </si>
  <si>
    <t>NGÀNH/ LĨNH VỰC: KHOA HỌC CÔNG NGHỆ</t>
  </si>
  <si>
    <t>Dự án xây dựng nền tảng công nghệ thành phố thông minh tỉnh Điện Biên</t>
  </si>
  <si>
    <t>Xây dựng các cơ sở dữ liệu dùng chung tỉnh Điện Biên</t>
  </si>
  <si>
    <t>IV</t>
  </si>
  <si>
    <t>NGÀNH/ LĨNH VỰC: Y TẾ, DÂN SỐ VÀ GIA ĐÌNH</t>
  </si>
  <si>
    <t>Giai đoạn II - Cải tạo nâng cấp BVĐK tỉnh giai đoạn II (từ 300 lên 500 GB)</t>
  </si>
  <si>
    <t xml:space="preserve">Bệnh viện đa khoa huyện Nậm Pồ - Giai đoạn II </t>
  </si>
  <si>
    <t>Xây nhà phục vụ các khoa chuyên môn và TTB của Trung tâm Kiểm soát bệnh tật tỉnh</t>
  </si>
  <si>
    <t>V</t>
  </si>
  <si>
    <t>NGÀNH/ LĨNH VỰC: VĂN HÓA, THÔNG TIN</t>
  </si>
  <si>
    <t>Dự án Bảo tàng chiến thắng Điện Biên Phủ - Giai đoạn II</t>
  </si>
  <si>
    <t>Bảo tồn tôn tạo khu trung tâm đề kháng Him Lam</t>
  </si>
  <si>
    <t>Bảo tàng tỉnh Điện Biên</t>
  </si>
  <si>
    <t>Khoanh vùng bảo vệ, cắm mốc, giải phóng mặt bằng, cấp Giấy chứng nhận quyền sử dụng đất các điểm di tích thuộc Di tích Chiến trường Điện Biên Phủ</t>
  </si>
  <si>
    <t>VI</t>
  </si>
  <si>
    <t>NGÀNH/ LĨNH VỰC: PHÁT THANH, TRUYỀN HÌNH, THÔNG TẤN</t>
  </si>
  <si>
    <t>1</t>
  </si>
  <si>
    <t>Xây dựng trụ sở làm việc kết hợp trung tâm kỹ thuật sản xuất chương trình phát thanh truyền hình</t>
  </si>
  <si>
    <t>VII</t>
  </si>
  <si>
    <t>NGÀNH/ LĨNH VỰC: THỂ DỤC THỂ THAO</t>
  </si>
  <si>
    <t>Các hạng mục thuộc dự án tổng thể đầu tư xây dựng trung tâm thể dục thể thao tỉnh Điện Biên</t>
  </si>
  <si>
    <t>VIII</t>
  </si>
  <si>
    <t>NGÀNH/ LĨNH VỰC: BẢO VỆ MÔI TRƯỜNG</t>
  </si>
  <si>
    <t>Quản lý đa thiên tai lưu vực sông Nậm Rốm nhằm bảo vệ dân sinh, thích ứng biến đổi khí hậu và phát triển kinh tế xã hôi, tỉnh Điện Biên</t>
  </si>
  <si>
    <t>Hồ chứa Huổi Trạng Tai, huyện Điện Biên</t>
  </si>
  <si>
    <t>IX</t>
  </si>
  <si>
    <t>NGÀNH/ LĨNH VỰC: CÁC HOẠT ĐỘNG KINH TẾ</t>
  </si>
  <si>
    <t>Nông, lâm, diêm nghiệp, thủy lợi và thủy sản</t>
  </si>
  <si>
    <t>Dự án Nâng cấp đường cứu hộ, cứu nạn Nà Hỳ - Nà Bủng, huyện Mường Nhé (nay là huyện Nậm Pồ), tỉnh Điện Biên</t>
  </si>
  <si>
    <t>Dự án sắp xếp ổn định dân cư biên giới Việt - Lào, bản Kêt Tinh, xã Mường Mươn, huyện Mường Chà</t>
  </si>
  <si>
    <t>Dự án sắp xếp, ổn định dân di cư tự do bản Huổi Cắn, xã Mường Toong, huyện Mường Nhé</t>
  </si>
  <si>
    <t>Dự án sắp xếp, bố trí ổn định dân cư vùng thiên tai bản Tin Tốc, xã Mường Lói, huyện Điện Biên, tỉnh Điện Biên</t>
  </si>
  <si>
    <t>Hỗ trợ đồng bào dân tộc miền núi theo QĐ 2085/QĐ-TTg</t>
  </si>
  <si>
    <t>Hỗ trợ đồng bào dân tộc miền núi theo QĐ 2086/QĐ-TTg</t>
  </si>
  <si>
    <t xml:space="preserve">Dự án Bảo vệ và phát triển rừng đến năm 2020 trên địa bàn các huyện, thị xã, thành phố, tỉnh Điện Biên </t>
  </si>
  <si>
    <t>Dự án đầu tư nâng cao năng lực phòng cháy, chữa cháy rừng tỉnh Điện Biên giai đoạn 2016-2020</t>
  </si>
  <si>
    <t>Dự án Bảo vệ và phát triển rừng bền vững tỉnh Điện Biên giai đoạn 2021-2025</t>
  </si>
  <si>
    <t>Công nghiệp</t>
  </si>
  <si>
    <t>Đầu tư xây dựng hạ tầng kỹ thuật Cụm công nghiệp hỗ hợp xã Ẳng Tở, huyện Mường Ảng, tỉnh Điện Biên</t>
  </si>
  <si>
    <t>Giao thông</t>
  </si>
  <si>
    <t>Đường Sư Lư - Chiềng Sơ - Luân Giới</t>
  </si>
  <si>
    <t>Đường Mường Lay - Nậm Nhùn</t>
  </si>
  <si>
    <t>Đường nội thị trục 27m và khu tái định cư thị trấn Mường Ảng GĐI, huyện Mường Ảng</t>
  </si>
  <si>
    <t>Nâng cấp, cải tạo đường Nà Nhạn - Mường Phăng</t>
  </si>
  <si>
    <t>Đường nội thị giai đoạn I Trục 42m huyện Mường Ảng</t>
  </si>
  <si>
    <t xml:space="preserve"> Đường Tây Trang-Bản Pa Thơm</t>
  </si>
  <si>
    <t>Dự án Đường Na Sang Km146+200/QL12) - TT. xã Huổi Mí - Nậm Mức (Km452+300/QL6) - Thị trấn Tủa Chùa - Huổi Lóng, tỉnh Điện Biên (Phân đoạn Thị trấn Tủa Chùa - Nậm Mức - Huổi Mí)</t>
  </si>
  <si>
    <t>Đường Quảng Lâm - Na Cô Sa</t>
  </si>
  <si>
    <t xml:space="preserve"> Đường Km45 (Na pheo- Si Pa Phìn) đi Nà Hỳ</t>
  </si>
  <si>
    <t>Đường Chà Nưa - Nậm Đích - mốc B4, huyện Mường Chà (nay là huyện Nậm Pồ)</t>
  </si>
  <si>
    <t>Đường Huổi Lèng - Ka Dí Nhè - Nậm Chua, huyện Mường Chà</t>
  </si>
  <si>
    <t>Đầu tư xây dựng công trình đường Quảng Lâm - Huổi Lụ - Pá Mỳ.</t>
  </si>
  <si>
    <t>Đường giao thông kết nối các khu vực kinh tế trọng điểm thuộc vùng kinh tế động lực dọc trục QL 279 và QL 12, tỉnh Điện Biên</t>
  </si>
  <si>
    <t>Cải tạo, nâng cấp ĐT.143 Noong Bua - Pú Nhi - Noong U - Na Son (Đoạn Nà Nghè - Pú Nhi - Noong U - Na Son)</t>
  </si>
  <si>
    <t>Đường Phì Nhừ - Phình Giàng - Pú Hồng - Mường Nhà tỉnh Điện Biên (Giai đoạn 2)</t>
  </si>
  <si>
    <t>Nâng cấp đường Đông Điện Biên (ĐT.147), huyện Điện Biên, tỉnh Điện Biên</t>
  </si>
  <si>
    <t>Nâng cấp tuyến đường Thị trấn - Sính Phình - Tả Phìn, huyện Tủa Chùa</t>
  </si>
  <si>
    <t>Đường Phình Sáng - Mường Giàng (Quỳnh Nhai), huyện Tuần Giáo</t>
  </si>
  <si>
    <t>Nâng cấp Đường vào Đồn Biên phòng Thanh Luông 423 đến Mốc 104, xã Thanh Luông, huyện Điện Biên</t>
  </si>
  <si>
    <t>Đường liên huyện Hua Ná - Pá Liếng (xã Ẳng Cang, H. Mường Ảng) đi Lọng Khẩu Cắm (xã Mường Phăng, H. Điện Biên).</t>
  </si>
  <si>
    <t>Nâng cấp đường dân sinh Hồng Sọt - Pá Sáng, huyện Mường Ảng</t>
  </si>
  <si>
    <t>Đường từ QL279 đi bản Mánh Đanh, xã Ẳng Cang, huyện Mường Ảng</t>
  </si>
  <si>
    <t>Nâng cấp đường QL6 – TT xã Rạng Đông - TT xã Phình Sáng – Phảng Củ, huyện Tuần Giáo.</t>
  </si>
  <si>
    <t>Nâng cấp đường giao thông từ bản Xôm đi bản mốc C5 xã Phu Luông, huyện Điện Biên</t>
  </si>
  <si>
    <t>Cấp thoát nước</t>
  </si>
  <si>
    <t>DA Nhà máy nước TT huyện Mường Ảng và TT huyện Nậm Pồ</t>
  </si>
  <si>
    <t>Công nghệ thông tin</t>
  </si>
  <si>
    <t>Xây dựng hạ tầng kỹ thuật chính quyền điện tử tỉnh Điện Biên</t>
  </si>
  <si>
    <t>Đầu tư xây dựng Hệ thống đảm bảo an toàn an ninh thông tin mạng cho hệ thống mạng của các Sở, ngành, địa phương trên địa bàn tỉnh</t>
  </si>
  <si>
    <t>Quy hoạch</t>
  </si>
  <si>
    <t>Lập Quy hoạch tỉnh Điện Biên thời kỳ 2021-2030 tầm nhìn đến năm 2050</t>
  </si>
  <si>
    <t>Công trình công cộng tại các đô thị</t>
  </si>
  <si>
    <t>San ủi mặt bằng, đường nội thị trung tâm huyện lỵ Nậm Pồ</t>
  </si>
  <si>
    <t>Chương trình đô thị miền núi phía Bắc - thành phố Điện Biên Phủ</t>
  </si>
  <si>
    <t>Cấp vốn điều lệ cho NHCS; hỗ trợ DN đầu tư vào NN nông thôn; hỗ trợ DNNVV; hỗ trợ HTX</t>
  </si>
  <si>
    <t>X</t>
  </si>
  <si>
    <t>NGÀNH/ LĨNH VỰC: HOẠT ĐỘNG CỦA CƠ QUAN QLNN</t>
  </si>
  <si>
    <t>Trụ sở làm việc Huyện ủy Nậm Pồ, huyện Nậm Pồ, tỉnh Điện Biên</t>
  </si>
  <si>
    <t>Nhà khách tỉnh Điện Biên</t>
  </si>
  <si>
    <t>Trụ sở làm việc HĐND - UBND huyện Nậm Pồ, tỉnh Điên Biên</t>
  </si>
  <si>
    <t>XII</t>
  </si>
  <si>
    <t>NGÀNH/ LĨNH VỰC: XÃ HỘI</t>
  </si>
  <si>
    <t>XIII</t>
  </si>
  <si>
    <t>Các nhiệm vụ, chương trình, dự án khác theo quy định của pháp luật</t>
  </si>
  <si>
    <t>Dự án di dân tái định cư thủy điện Sơn La, tỉnh Điện Biên</t>
  </si>
  <si>
    <t>Đề án sắp xếp ổn định dân cư, phát triển KT-XH bảo đảm QPAN huyện Mường Nhé, Điện Biên giai đoạn 2016-2020 (Đề án 79)</t>
  </si>
  <si>
    <t>3</t>
  </si>
  <si>
    <t>Đề án ổn định dân cư, phát triển kinh tế xã hội vùng tái định cư thủy điện Sơn La (giai đoạn 2)</t>
  </si>
  <si>
    <t>A.2</t>
  </si>
  <si>
    <t>Số vốn chưa được giao chi tiết KH trung hạn</t>
  </si>
  <si>
    <t>CHƯƠNG TRÌNH PHỤC HỒI PHÁT TRIỂN KTXH</t>
  </si>
  <si>
    <t>Dự án đầu tư Trung tâm kiểm soát bệnh tật (CDC) tỉnh Điện Biên</t>
  </si>
  <si>
    <t>Dự án đầu tư nâng cấp, cải tạo và mua sắm trang thiết bị 01 Phòng khám Đa khoa khu vực và 09 Trung tâm Y tế tuyến huyện, tỉnh Điện Biên</t>
  </si>
  <si>
    <t>Dự án đầu tư xây dựng, cải tạo, nâng cấp 25 trạm y tế tuyến xã, tỉnh Điện Biên</t>
  </si>
  <si>
    <t>Dự án nâng cấp, mở rộng Trung tâm Bảo trợ xã hội tỉnh Điện Biên</t>
  </si>
  <si>
    <t>huyện Điện Biên</t>
  </si>
  <si>
    <t>2016</t>
  </si>
  <si>
    <t>Huyện Nậm Pồ</t>
  </si>
  <si>
    <t>Huyện Tuần Giáo</t>
  </si>
  <si>
    <t>2021</t>
  </si>
  <si>
    <t>Điện Biên</t>
  </si>
  <si>
    <t>TP ĐBP</t>
  </si>
  <si>
    <t>Nậm Pồ</t>
  </si>
  <si>
    <t>TPĐBP</t>
  </si>
  <si>
    <t>2012</t>
  </si>
  <si>
    <t>H ĐB</t>
  </si>
  <si>
    <t>huyện Nậm Pồ</t>
  </si>
  <si>
    <t xml:space="preserve"> huyện Mường Chà</t>
  </si>
  <si>
    <t>huyện Mường Nhé</t>
  </si>
  <si>
    <t>Điện Biên Đông</t>
  </si>
  <si>
    <t>huyện Mường Ảng</t>
  </si>
  <si>
    <t>Mường Chà - Tủa Chùa</t>
  </si>
  <si>
    <t>Mường nhé</t>
  </si>
  <si>
    <t>huyện Mường Chà</t>
  </si>
  <si>
    <t>TP ĐBP - huyện Điện Biên</t>
  </si>
  <si>
    <t>Huyện Điện Biên Đông</t>
  </si>
  <si>
    <t>huyện Tủa Chùa</t>
  </si>
  <si>
    <t>huyện Tuần Giáo</t>
  </si>
  <si>
    <t>Nậm Pồ -Mường Ảng</t>
  </si>
  <si>
    <t>31 km</t>
  </si>
  <si>
    <t>13,548 km</t>
  </si>
  <si>
    <t>16 phòng học; 40 phòng nội trú</t>
  </si>
  <si>
    <t>26 phòng học và hiệu bộ</t>
  </si>
  <si>
    <t>200 GB</t>
  </si>
  <si>
    <t>100 GB</t>
  </si>
  <si>
    <t>DTXD: 565,8m2; HTKT</t>
  </si>
  <si>
    <t>DTXD: 7.141,8m2</t>
  </si>
  <si>
    <t>Nhà bảo tàng</t>
  </si>
  <si>
    <t>Trụ sở</t>
  </si>
  <si>
    <t>Bể bơi luyện tập và thi đấu, Sân vận động</t>
  </si>
  <si>
    <t>14,69 km kè</t>
  </si>
  <si>
    <t>Dung tích 2,5 triệu m3</t>
  </si>
  <si>
    <t>27,263 km</t>
  </si>
  <si>
    <t>Sắp xếp ổn định 48 hộ, 277 nhân khẩu</t>
  </si>
  <si>
    <t>40 hộ, 277 nhân khẩu</t>
  </si>
  <si>
    <t>29 hộ dân</t>
  </si>
  <si>
    <t>47 km</t>
  </si>
  <si>
    <t xml:space="preserve"> 2,3 km</t>
  </si>
  <si>
    <t>17,32 km</t>
  </si>
  <si>
    <t>1,1 km</t>
  </si>
  <si>
    <t>29 km</t>
  </si>
  <si>
    <t>50 km</t>
  </si>
  <si>
    <t>15,97 km</t>
  </si>
  <si>
    <t>32 km</t>
  </si>
  <si>
    <t>25,338 km</t>
  </si>
  <si>
    <t>21,381 km</t>
  </si>
  <si>
    <t>30 km</t>
  </si>
  <si>
    <t>35,35 km</t>
  </si>
  <si>
    <t>30,8 km</t>
  </si>
  <si>
    <t>52,83 km</t>
  </si>
  <si>
    <t>12,05 km</t>
  </si>
  <si>
    <t>28 km</t>
  </si>
  <si>
    <t>21,5 km</t>
  </si>
  <si>
    <t>12,3 km</t>
  </si>
  <si>
    <t>18 km</t>
  </si>
  <si>
    <t>13,8 km</t>
  </si>
  <si>
    <t>6,5 km</t>
  </si>
  <si>
    <t>26,4 km</t>
  </si>
  <si>
    <t>18,6 km</t>
  </si>
  <si>
    <t>Mường Ảng công suất 2,500m3/ ngày.đêm; Nậm Pồ công suất 1,200m3/ngày.đêm</t>
  </si>
  <si>
    <t>0,6 km</t>
  </si>
  <si>
    <t>diện tích xây dựng 1,140m2</t>
  </si>
  <si>
    <t>diện tích xây dựng 1,785m2</t>
  </si>
  <si>
    <t>1148/QĐ-UBND 30/10/2015; 19/QĐ-UBND 08/1/2020</t>
  </si>
  <si>
    <t>1260/QĐ-UBND 12/10/2016; 312/QĐ-UBND 31/5/2021</t>
  </si>
  <si>
    <t>1604/QĐ-UBND 30/10/2017; 1032/QĐ-UBND 24/10/2019; 266/QĐ-UBND 08/3/2021</t>
  </si>
  <si>
    <t>992/QĐ-UBND 31/5/2021</t>
  </si>
  <si>
    <t>3010/QĐ-UBND 19/11/2021</t>
  </si>
  <si>
    <t>3009/QĐ-UBND 19/11/2021</t>
  </si>
  <si>
    <t>1343/QĐ-UBND 9/11/2010; 1114/QĐ-UBND 30/10/2017; 489/QĐ-UBND 27/5/2020; 1206/QĐ-UBND 19/11/2020; QĐ 648/QĐ-UBND 10/4/2022</t>
  </si>
  <si>
    <t>514/QĐ-UBND 25/6/2018; 964/QĐ-UBND 23/9/2020</t>
  </si>
  <si>
    <t>3172/QĐ-UBND 06/12/2021</t>
  </si>
  <si>
    <t xml:space="preserve"> 903 QĐ-UBND 8/9/2011, 280/QĐ-UBND 10/3/2021</t>
  </si>
  <si>
    <t>1371/QĐ-UBND 09/8/2022</t>
  </si>
  <si>
    <t>2200/QĐ-UBND 01/12/2022</t>
  </si>
  <si>
    <t>1770/QĐ-UBND 30/9/2021</t>
  </si>
  <si>
    <t>861/QĐ-UBND 28/5/2021</t>
  </si>
  <si>
    <t>322/QĐ-UBND 15/4/2011; 156/QĐ-UBND 05/02/2021; 3383/QĐ-UBND 31/12/2021</t>
  </si>
  <si>
    <t>932/QĐ-UBND ngày 29/9/2019</t>
  </si>
  <si>
    <t>592/QĐ-UBND ngày 23/6/2020; 604a/QĐ-UBND ngày 26/6/2020</t>
  </si>
  <si>
    <t>933/QĐ-UBND ngày 29/9/2019; QĐ 443 ngày 15/5/2020</t>
  </si>
  <si>
    <t>1250/QĐ-UBND 28/12/2018; 120/QĐ-UBND 20/1/2022</t>
  </si>
  <si>
    <t xml:space="preserve">206/QĐ-UBND ngày 06/3/2020; 646/QĐ-UBND ngày 10/4/2022; </t>
  </si>
  <si>
    <t>574/QĐ-UBND ngày 14/6/2019; 647/QĐ-UBND ngày 10/4/2022</t>
  </si>
  <si>
    <t>1116/QĐ-UBND ngày 30/10/2017; 843/QĐ-UBND ngày 05/5/2022</t>
  </si>
  <si>
    <t>945/QĐ-UBND 28/5/2021</t>
  </si>
  <si>
    <t>288/QĐ-UBND 1/4/11</t>
  </si>
  <si>
    <t>148/QĐ-UBND ngày 04/2/2007</t>
  </si>
  <si>
    <t>1353/QĐ-UBND, 28/10/2016</t>
  </si>
  <si>
    <t>838-23/10/2013</t>
  </si>
  <si>
    <t>702/QĐ-UBND 27/7/2011; 413/QĐ-UBND 04/6/2014; 22/QĐ-UBND 08/1/2021</t>
  </si>
  <si>
    <t xml:space="preserve"> 837-30/10/2014</t>
  </si>
  <si>
    <t>591/QĐ-UBND 29/6/2017; 1267/QĐ-UBND, 11/12/2019</t>
  </si>
  <si>
    <t>01-04/1/2010; 1367-12/11/2010' 833-7/9/2013</t>
  </si>
  <si>
    <t>936a/QĐ-UBND 20/9/2011; 1099/QĐ-UBND ngày 29/10/2015; 236/QĐ-UBND 01/3/2021</t>
  </si>
  <si>
    <t>516/QĐ-UBND 03/6/2011; 636/QĐ-UBND 08/4/2022</t>
  </si>
  <si>
    <t>233/QĐ-UBND 01/3/2010; 635/QĐ-UBND 8/4/2022</t>
  </si>
  <si>
    <t>956/QĐ-UBND ngày 27/10/2017; 572/QĐ-UBND ngày 14/6/2019</t>
  </si>
  <si>
    <t>774/QĐ-UBND 24/5/2021</t>
  </si>
  <si>
    <t>3159/QĐ-UBND 6/12/2021</t>
  </si>
  <si>
    <t>986/QĐ-UBND 31/5/2021</t>
  </si>
  <si>
    <t>976/QĐ-UBND 30/5/2021</t>
  </si>
  <si>
    <t>3160/QĐ-UBND 6/12/2021</t>
  </si>
  <si>
    <t>1446/QĐ-UBND 15/8/2022</t>
  </si>
  <si>
    <t>841/QĐ-UBND 28/5/2021</t>
  </si>
  <si>
    <t>840/QĐ-UBND 28/5/2021</t>
  </si>
  <si>
    <t>2098/QĐ-UBND 14/11/2022</t>
  </si>
  <si>
    <t>643/QĐ-UBND 8/4/2022</t>
  </si>
  <si>
    <t>1340/QĐ-UBND 28/10/2016; 357/QĐ-UBND 24/4/2018; 1276/QĐ-UBND 19/7/2021</t>
  </si>
  <si>
    <t>1405/QĐ-UBND 31/10/2016; 703/QĐ-UBND 22/8/2018; 767/QĐ-UBND 13/7/2020; 712/QĐ-UBND 13/5/2021; 645/QĐ-UBND ngày 10/4/2022</t>
  </si>
  <si>
    <t>3008/QĐ-UBND 19/11/2021</t>
  </si>
  <si>
    <t>461/QĐ-UBND 5/4/2021; 3027/QĐ-UBND 22/11/2021</t>
  </si>
  <si>
    <t>1077/QĐ-UBND 29/10/2019; 730/QĐ-UBND ngày 28/4/2022</t>
  </si>
  <si>
    <t xml:space="preserve">1186/QĐ-UBND 30/10/2015; </t>
  </si>
  <si>
    <t>977/QĐ-UBND 30/5/2021</t>
  </si>
  <si>
    <t>978/QĐ-UBND 30/5/2021; 1131/QĐ-UBND 18/7/2023</t>
  </si>
  <si>
    <t>2009/QĐ-TTg 04/11/2013; VB 10122/VPCP-KTTH 02/12/2015</t>
  </si>
  <si>
    <t>473/QĐ-UBND ngày 27/3/2023</t>
  </si>
  <si>
    <t>472/QĐ-UBND ngày 27/3/2023</t>
  </si>
  <si>
    <t>471/QĐ-UBND ngày 27/3/2023</t>
  </si>
  <si>
    <t>1091/QĐ-UBND 11/7/2023</t>
  </si>
  <si>
    <t>NGÀNH/LĨNH VỰC: AN NINH, TRẬT TỰ, AN TOÀN XÃ HỘI</t>
  </si>
  <si>
    <t>(3)</t>
  </si>
  <si>
    <t>Đang trình đ/c trung hạn</t>
  </si>
  <si>
    <t>Đối ứng ODA</t>
  </si>
  <si>
    <t>tính là 1 dự án bên ODA</t>
  </si>
  <si>
    <t>10.1</t>
  </si>
  <si>
    <t>10.2</t>
  </si>
  <si>
    <t>K làm nữa</t>
  </si>
  <si>
    <t>10.3</t>
  </si>
  <si>
    <t>10.4</t>
  </si>
  <si>
    <t>10.5</t>
  </si>
  <si>
    <t>10.6</t>
  </si>
  <si>
    <t>10.7</t>
  </si>
  <si>
    <t>10.8</t>
  </si>
  <si>
    <t>XI</t>
  </si>
  <si>
    <t>Năm 2021 k giải ngân hết được cho phép bố trí lại</t>
  </si>
  <si>
    <t>DỰ ÁN KHÔNG GIẢI NGÂN THEO CƠ CHẾ TÀI CHÍNH TRONG NƯỚC</t>
  </si>
  <si>
    <t>Môi trường</t>
  </si>
  <si>
    <t xml:space="preserve">Dự án mở rộng quy mô vệ sinh và nước sạch nông thôn dựa trên kết quả </t>
  </si>
  <si>
    <t>WB</t>
  </si>
  <si>
    <t>AFD</t>
  </si>
  <si>
    <t>Dự án Phát triển cơ sở hạ tầng du lịch hỗ trợ cho tăng trưởng toàn diện khu vực Tiểu vùng Mê Công mở rộng</t>
  </si>
  <si>
    <t>ADB</t>
  </si>
  <si>
    <t>Các công trình công cộng tại đô thị</t>
  </si>
  <si>
    <t>Nông nghiệp, lâm nghiệp, diêm nghiệp, thủy lợi và thủy sản</t>
  </si>
  <si>
    <t>Dự án phát triển nông thôn thích ứng với thiên tai tỉnh Điện Biên</t>
  </si>
  <si>
    <t>Jica</t>
  </si>
  <si>
    <t>DỰ ÁN GIẢI NGÂN THEO CƠ CHẾ TÀI CHÍNH TRONG NƯỚC</t>
  </si>
  <si>
    <t>Cấp nước, thoát nước</t>
  </si>
  <si>
    <t>Nâng cấp hệ thống cấp nước tại địa phương đảm bảo an ninh nước sạch cho người dân khu vực kho khăn xã Thanh Nưa và xã Hua Thanh, huyện Điện Biên, tỉnh Điện Biên sử dụng vốn Quỹ đặc biệt Hợp tác Mê Công - Lan Thương</t>
  </si>
  <si>
    <t>1039/QĐ-UBND 10/8/2016</t>
  </si>
  <si>
    <t>170/QĐ-TTg ngày 04/2/2021</t>
  </si>
  <si>
    <t>2206/QĐ-TTg ngày 24/12/2020; 165/QĐ-BVHTTDL ngày 15/01/2021</t>
  </si>
  <si>
    <t>189/QĐ-TTg ngày 25/01/2014; 370/QĐ-BXD ngày 16/4/2014</t>
  </si>
  <si>
    <t>981/QĐ-TTg ngày 15/8/2022</t>
  </si>
  <si>
    <t>1906/QĐ-UBND ngày 19/10/2021</t>
  </si>
  <si>
    <t>Tổng só dự án</t>
  </si>
  <si>
    <t>Huyện Mường Ảng</t>
  </si>
  <si>
    <t>Huyện Mường Chà</t>
  </si>
  <si>
    <t>Huyện Tủa Chùa</t>
  </si>
  <si>
    <t>Sở Y tế</t>
  </si>
  <si>
    <t>13 phòng học</t>
  </si>
  <si>
    <t>08 phòng học</t>
  </si>
  <si>
    <t>09 phòng học</t>
  </si>
  <si>
    <t>12 phòng học</t>
  </si>
  <si>
    <t>12 phòng học+ 06 phòng bộ môn</t>
  </si>
  <si>
    <t>12 phòng học+ 04 phòng bộ môn</t>
  </si>
  <si>
    <t>10 phòng học</t>
  </si>
  <si>
    <t>DTXD: 401m2</t>
  </si>
  <si>
    <t>01 Nhà nội trú</t>
  </si>
  <si>
    <t>08 phòng học+ 02 phòng bộ môn</t>
  </si>
  <si>
    <t>18 phòng nội trú + phụ trợ</t>
  </si>
  <si>
    <t>10 phòng học+ 21 phòng nội trú</t>
  </si>
  <si>
    <t>5 phòng học+ 12 phòng nội trú</t>
  </si>
  <si>
    <t>17 phòng học</t>
  </si>
  <si>
    <t>10 phòng học+ 40 phòng nội trú</t>
  </si>
  <si>
    <t>10 phòng học+ 14 phòng nội trú</t>
  </si>
  <si>
    <t>1,84 km</t>
  </si>
  <si>
    <t>1,63 km</t>
  </si>
  <si>
    <t>9,8 km</t>
  </si>
  <si>
    <t>4,6 km</t>
  </si>
  <si>
    <t>4,4 km</t>
  </si>
  <si>
    <t>3,1 km</t>
  </si>
  <si>
    <t>3,4 km</t>
  </si>
  <si>
    <t>3,0 km</t>
  </si>
  <si>
    <t>5,0 km</t>
  </si>
  <si>
    <t>4,0 km</t>
  </si>
  <si>
    <t>- Vốn trong nước</t>
  </si>
  <si>
    <t>- Vốn nước ngoài</t>
  </si>
  <si>
    <t>Tên đơn vị</t>
  </si>
  <si>
    <t>Số Văn bản</t>
  </si>
  <si>
    <t>Ngày PH VB</t>
  </si>
  <si>
    <t>Ngày nhận VB</t>
  </si>
  <si>
    <t>1255/QĐ-UBND 10/8/2023</t>
  </si>
  <si>
    <t>Sở Nội vụ</t>
  </si>
  <si>
    <t>1572/SNV-VP</t>
  </si>
  <si>
    <t>Ko có nhu cầu 26-30</t>
  </si>
  <si>
    <t>2100/BC-SLĐTBXH</t>
  </si>
  <si>
    <t>Sở Lao động TBXH</t>
  </si>
  <si>
    <t>922/BC-CĐKTKT</t>
  </si>
  <si>
    <t xml:space="preserve">Trường Cao đẳng Kinh tế Kỹ Thuật tỉnh Điện Biên </t>
  </si>
  <si>
    <t>Ghi chú nhu cầu 26-30</t>
  </si>
  <si>
    <t xml:space="preserve">Văn phòng-Tỉnh uỷ Điện Biên </t>
  </si>
  <si>
    <t>308-BC/VPTU</t>
  </si>
  <si>
    <t>Đề xuất 1 dự án NSĐP nhưng k có thuyết minh dự án</t>
  </si>
  <si>
    <t xml:space="preserve">Trường Cao đẳng Sư Phạm </t>
  </si>
  <si>
    <t>637/BC-CĐSP</t>
  </si>
  <si>
    <t>Đề xuất 1 dự án vốn XSKT nhưng k có thuyết minh dự án</t>
  </si>
  <si>
    <t>2461/BC-SGDĐT</t>
  </si>
  <si>
    <t xml:space="preserve">Sở Giáo dục và Đào tạo </t>
  </si>
  <si>
    <t xml:space="preserve">Ban QLDA các công trình DD&amp;CN </t>
  </si>
  <si>
    <t>523/BC-BQLDA</t>
  </si>
  <si>
    <t xml:space="preserve">Trường Cao đẳng nghề tỉnh Điện Biên </t>
  </si>
  <si>
    <t>807/BC-TRCĐN</t>
  </si>
  <si>
    <t xml:space="preserve">Sở Xây dựng </t>
  </si>
  <si>
    <t>1823/BC-SXD</t>
  </si>
  <si>
    <t>535/BC-UBND</t>
  </si>
  <si>
    <t xml:space="preserve">Huyện Mường Nhé </t>
  </si>
  <si>
    <t>NSĐP cấp huyện 175.400. NSTW đề xuất nâng cấp tất cả các trường trên địa bàn gộp thành 3 dự án lớn</t>
  </si>
  <si>
    <t xml:space="preserve">Sở Khoa học công nghệ </t>
  </si>
  <si>
    <t>1097/KH-SKHCN</t>
  </si>
  <si>
    <t xml:space="preserve">Sở Công Thương </t>
  </si>
  <si>
    <t>1560/SCT-KHTC</t>
  </si>
  <si>
    <t xml:space="preserve">Bộ chỉ huy Bộ đội Biên phòng tỉnh </t>
  </si>
  <si>
    <t>3039/BCH-HCKT</t>
  </si>
  <si>
    <t>NSĐp 3 dự án</t>
  </si>
  <si>
    <t>Đề xuất dự án ODA năm 2025 k biết lấy số liệu vốn từ đâu</t>
  </si>
  <si>
    <t>Đề xuất 1 dự án NSĐP (xem lại có thuộc đối tượng đầu tư công không)</t>
  </si>
  <si>
    <t>Sở Giao Thông Vận Tải</t>
  </si>
  <si>
    <t>2172/SGTVT-KHTC</t>
  </si>
  <si>
    <t>Đề xuất có 1 đường tên gần giống với của Mường Nhé</t>
  </si>
  <si>
    <t xml:space="preserve">Huyện Điện Biên </t>
  </si>
  <si>
    <t>472/BC-UBND</t>
  </si>
  <si>
    <t>TỔNG HỢP CÁC ĐƠN VỊ GỬI BÁO CÁO</t>
  </si>
  <si>
    <t>Đã tổng hợp nhu cầu NSĐP, NSTW, ODA các đơn vị trong danh sách</t>
  </si>
  <si>
    <t>3 dự án nhóm C đề xuất vốn NSTW ko tổng hợp: Đường nộ thị gđIII (58 tỷ); sắp xếp dân cư Na sang (31 tỷ), kè tân ngam (33 tỷ)</t>
  </si>
  <si>
    <t xml:space="preserve">Thị xã Mường Lay </t>
  </si>
  <si>
    <t>690/BC-UBND</t>
  </si>
  <si>
    <t>Ko có cơ sở tính toán các dự án KCM NSTW</t>
  </si>
  <si>
    <t>2806/BC-UBND</t>
  </si>
  <si>
    <t>1 dự án NSTW nhóm C ko tổng hợp: Cầu nậm hằng (60 tỷ)</t>
  </si>
  <si>
    <t>234/KH-SYT</t>
  </si>
  <si>
    <t>Bộ chỉ huy quân sự tỉnh</t>
  </si>
  <si>
    <t>1688/BC-BCH</t>
  </si>
  <si>
    <t>Đài phát thanh truyền hình</t>
  </si>
  <si>
    <t>588/KH-PTTH</t>
  </si>
  <si>
    <t xml:space="preserve">Huyện Tuần Giáo </t>
  </si>
  <si>
    <t>448/BC-UBND</t>
  </si>
  <si>
    <t>02 dự án NSTW nhóm C ko tổng hợp: Chốt dân quân (20 tỷ); Kè bản chăn+bản nôm (20 tỷ)</t>
  </si>
  <si>
    <t>1540/BQLDA-KHKT&amp;CBDA</t>
  </si>
  <si>
    <t xml:space="preserve">Ban quản lý dự án các công trình nông nghiệp và phát triển nông thôn </t>
  </si>
  <si>
    <t>Báo cáo 21-25 sơ sài. Dự án KCM ko có thuyết minh gì. Đề xuất ODA k nêu cơ sở gì, bên nào tài trợ</t>
  </si>
  <si>
    <t>415/BC-UBND</t>
  </si>
  <si>
    <t>NSTW: Hạ tầng xã Mường báng nằm trong 20 danh mục định trình Bộ KHĐT cbđt (tăng TMĐT lên 210 tỷ). 02 dự án Hồ Nậm seo, chiếu tinh trùng với đề xuất nhu cầu của Ban NN
- Vốn Oda đề xuất nhưng không có cơ sở gì, k biết bên nào tài trợ</t>
  </si>
  <si>
    <t xml:space="preserve">Trường Chính trị tỉnh Điện Biên </t>
  </si>
  <si>
    <t>327//BC-TCT</t>
  </si>
  <si>
    <t>NSĐP Đề xuất dự án tiếp chi: Nhà lớp học 7 tầng</t>
  </si>
  <si>
    <t>Công an tỉnh</t>
  </si>
  <si>
    <t>Đề xuất 02 dự án NSTW 26-30. Dự án TT dịch vụ việc làm 35 tỷ không đủ nhóm B chuyển sang NSĐP</t>
  </si>
  <si>
    <t>467/BC-UBND</t>
  </si>
  <si>
    <t xml:space="preserve"> 12/09/2024</t>
  </si>
  <si>
    <t>Không đề xuất phần NS ĐP cấp huyện quản lý, đang đưa tất cả lên NS ĐP cấp tỉnh</t>
  </si>
  <si>
    <t>Sở Nông nghiệp và phát triển Nông thôn</t>
  </si>
  <si>
    <t>230/KH-UBND</t>
  </si>
  <si>
    <t xml:space="preserve"> 13/09/2024</t>
  </si>
  <si>
    <t>NSTW ko tổng hợp dự án điện bừng sáng đb</t>
  </si>
  <si>
    <t>Sở Văn hóa - Thể thao - Du lịch</t>
  </si>
  <si>
    <t>2446/BC-SVHTTDL</t>
  </si>
  <si>
    <t>chuyển 1 dự án NSĐP, 1 XSKT theo cuộc họp. 2 dự án CTMTQG</t>
  </si>
  <si>
    <t>Thành phố Điện Biên Phủ</t>
  </si>
  <si>
    <t>452/BC-UBND</t>
  </si>
  <si>
    <t>Đề xuất dự án ODA k thấy có cơ sở gì. K có thuyết minh dự án KCM (bản đổi lại ngày 24/9)</t>
  </si>
  <si>
    <t xml:space="preserve"> 2523/BC-SVHTTDL bản gửi lại 24/9</t>
  </si>
  <si>
    <t>Ban quản lý các công trình Giao Thông</t>
  </si>
  <si>
    <t>1303/BC-BCTGT</t>
  </si>
  <si>
    <t>Vb hoàn chỉnh lại 1782 BCH ngày 23/9/2024</t>
  </si>
  <si>
    <t>VB hoàn chỉnh lại 860 ngày 20/9/2024</t>
  </si>
  <si>
    <t>2269/SNN-KHTC</t>
  </si>
  <si>
    <t>Vb hoàn thiện gửi lại</t>
  </si>
  <si>
    <t>3318/CAT-PH10</t>
  </si>
  <si>
    <t xml:space="preserve">	425/BC-UBND</t>
  </si>
  <si>
    <t>Cả CT phục hồi là 65</t>
  </si>
  <si>
    <t>984/QĐ-UBND 31/5/2021; 1816/QĐ-UBND 06/10/2021; 1728/QĐ-UBND 23/9/2024</t>
  </si>
  <si>
    <t>669/QĐ-UBND 20/4/2023; 1678/QĐ-UBND 13/9/2024</t>
  </si>
  <si>
    <t>Tổng 2021 đến 2024</t>
  </si>
  <si>
    <t>Năm 2025 còn lại</t>
  </si>
  <si>
    <t>hết nhu cầu</t>
  </si>
  <si>
    <t>1878/QĐ-UBND 18/10/2024</t>
  </si>
  <si>
    <t xml:space="preserve"> 749a/QĐ-UBND 30/7/2020; 1481a/QĐ-UBND 29/12/2020; 1700/QĐ-UBND 15/9/2022; 92/NQ-HĐND ngày 16/6/2022</t>
  </si>
  <si>
    <t xml:space="preserve"> 93/NQ-HĐND ngày 16/6/2022</t>
  </si>
  <si>
    <t>còn 15525 chưa phân bổ</t>
  </si>
  <si>
    <t>2322/QĐ-UBND, 20/12/2024</t>
  </si>
  <si>
    <t>Kế hoạch trung hạn giai đoạn 2021-2025 được HĐND tỉnh thông qua</t>
  </si>
  <si>
    <t>Kế hoạch vốn hằng năm HĐND tỉnh giao</t>
  </si>
  <si>
    <t>Điều chỉnh kế hoạch trung hạn giai đoạn 2021-2025</t>
  </si>
  <si>
    <t>Tăng</t>
  </si>
  <si>
    <t>Giảm</t>
  </si>
  <si>
    <t>Kế hoạch trung hạn giai đoạn 2021-2025 sau điều chỉnh</t>
  </si>
  <si>
    <t>Tổng hợp các đơn vị gửi đề xuất</t>
  </si>
  <si>
    <t>Số VB</t>
  </si>
  <si>
    <t>Nội dung đề xuất</t>
  </si>
  <si>
    <t>Nội dung tổng hợp</t>
  </si>
  <si>
    <t xml:space="preserve">Đài phát thanh truyền hình tỉnh Điện Biên </t>
  </si>
  <si>
    <t>223/BC-PTTH 14/04/2025</t>
  </si>
  <si>
    <t>Duy tu sửa chữa tháp Anten truyền
hình cao 125m; đã xác định công nợ của dự án là: 73.411.949 đồng</t>
  </si>
  <si>
    <t>Điều chỉnh tăng KH trung hạn và tăng vốn 2025 thêm 74 trđ (lấy từ giảm 200tr KH 25 của dự án trụ sở ban QLDA huyện Đb)</t>
  </si>
  <si>
    <t xml:space="preserve">Sở Dân tộc và Tôn giáo </t>
  </si>
  <si>
    <t>153/SDTTg-CSDT 15/04/2025</t>
  </si>
  <si>
    <t>Không có nhu cầu</t>
  </si>
  <si>
    <t xml:space="preserve">Ban quản lý các công trình Giao Thông </t>
  </si>
  <si>
    <t>434/BC-BCTGT 15/04/2025</t>
  </si>
  <si>
    <t xml:space="preserve"> Đề xuất điều chỉnh tăng vốn NSĐP năm 2025: 1.350 triệu đồng cho dự án Nâng cấp tuyến đường từ bản Sen Thượng - Pa Ma -Lò San Chái (Tả Ló San), huyện Mường Nhé để thực hiện công tác chuẩn bị đầu tư; 2.500 triệu đồng cho dự án Nâng cấp đường giao thông QL6 - bản Xà Phình 1+2, xã Sá Tổng, huyện Mường Chà để thực hiện công tác chuẩn bị đầu tư.  giảm vốn NSĐP năm 2025 là 400 triệu đồng cho dự án Cầu Nà Khoa, huyện Nậm Pồ do dự án hết nhiệm vụ chi</t>
  </si>
  <si>
    <t>2 dự án pa ma -lo san chai, QL6 xa phình đã bố trí vốn CBĐT năm 2024 rồi, k bố trí tiếp vốn CBĐT nữa. Dự án chuyển sang GĐ 26-30. Tổng hợp nhu cầu giảm 400tr</t>
  </si>
  <si>
    <t>212/BQLDA-HCTH</t>
  </si>
  <si>
    <t>- Đề xuất giảm dự án Nhà máy nước Tủa chùa 633tr và trường HN ĐBP 3522tr</t>
  </si>
  <si>
    <t>Nhất trí tổng hợp, lấy vốn bố trí cho dự án của Sở Khoa học</t>
  </si>
  <si>
    <t xml:space="preserve">Trường Cao đẳng Sư phạm </t>
  </si>
  <si>
    <t>234/CĐSP-TCHCTH</t>
  </si>
  <si>
    <t>Giảm 31tr dự án Bổ sung csvc trường cđ sp (hết nhu cầu)</t>
  </si>
  <si>
    <t>Nhất trí tổng hợp</t>
  </si>
  <si>
    <t xml:space="preserve">Sở Khoa học và Công nghệ </t>
  </si>
  <si>
    <t>414/SKHCN-VP</t>
  </si>
  <si>
    <t>Đề nghị bố trí đủ TMĐT cho 2 dự án Xây dựng phòng thí nghiệm, thử nghiệm và dự án Đầu tư thiết bị Trung tâm Kỹ thuật Tiêu chuẩn Đo lường Chất
lượng tỉnh Điện Biên</t>
  </si>
  <si>
    <t>Chỉ cân đối bố trí đc theo kế hoạch trung hạn đã phê duyệt, chuyển tiếp sang GĐ 26-30</t>
  </si>
  <si>
    <t xml:space="preserve">UBND Huyện Mường Nhé </t>
  </si>
  <si>
    <t xml:space="preserve">	639/TTr-UBND</t>
  </si>
  <si>
    <t>Không đề nghị điều chỉnh NSĐp</t>
  </si>
  <si>
    <t xml:space="preserve">	UBND huyện Tuần Giáo </t>
  </si>
  <si>
    <t>641/UBND-TCKH</t>
  </si>
  <si>
    <t>Đề nghị tăng phần vốn 30% huyện quản lý năm 2025</t>
  </si>
  <si>
    <t>Phần này bị cắt chung do Kh 25 k đủ. Giảm cả trung hạn</t>
  </si>
  <si>
    <t xml:space="preserve">	651/SCT-KHTCTH</t>
  </si>
  <si>
    <t>Đề nghị tăng 36tr cho dự án Quy hoạch1/500 cụm công nghiệp Ảng tở để xử lý công nợ sau quyết toán</t>
  </si>
  <si>
    <t xml:space="preserve">	Sở Y Tế tỉnh Điện Biên </t>
  </si>
  <si>
    <t>987/SYT-KHTC</t>
  </si>
  <si>
    <t>Đề nghi tăng 630tr dự án Cải tạo, nâng cấp Trung tâm y tế huyện Điện Biên Đông</t>
  </si>
  <si>
    <t xml:space="preserve">Sở Nông nghiệp và Môi trường </t>
  </si>
  <si>
    <t>722/SNNMT-KHTC</t>
  </si>
  <si>
    <t>723/SXD-KHTC</t>
  </si>
  <si>
    <t xml:space="preserve">UBND Huyện Mường Ảng </t>
  </si>
  <si>
    <t>146/BC-UBND</t>
  </si>
  <si>
    <t>Đề nghị bổ sung phần vốn NS huyện Qly để bố trí cho dự án Kè tin tốc và bố trí đủ vốn theo TMĐt cho dự án chợ MA</t>
  </si>
  <si>
    <t>Đã bổ trí đủ vốn KH trung hạn, k có nguồn điều chỉnh tăng</t>
  </si>
  <si>
    <t>508/BQLDA-KHKT&amp;CBDA</t>
  </si>
  <si>
    <t>đề nghị bố trí tăng 3260tr cho dự án kè búng Lao</t>
  </si>
  <si>
    <t>năm 2025 đã bố trí 23,6 tỷ (đủ trung hạn) mới giải ngân đc có 1,6 tỷ. Điều chỉnh đợt cuối năm nếu giải ngân đc</t>
  </si>
  <si>
    <t>1080/SGDĐT-KHTC</t>
  </si>
  <si>
    <t>Giảm 791tr của 2 dự án hết nhu cầu để bố trí cho 1 dự án mới PTDTNT Mương Nhé mới có chủ trương đầu tư</t>
  </si>
  <si>
    <t>Nhất trí tổng hợp,</t>
  </si>
  <si>
    <t>Kế hoạch trung hạn giai đoạn 2021-2025 đã giao</t>
  </si>
  <si>
    <t>ĐIỀU CHỈNH CHI TIẾT DANH MỤC, MỨC VỐN CÁC DỰ ÁN THUỘC KẾ HOẠCH ĐẦU TƯ CÔNG TRUNG HẠN VỐN NGÂN SÁCH ĐỊA PHƯƠNG GIAI ĐOẠN 2021-2025</t>
  </si>
  <si>
    <t>Kế hoạch 5 năm giai đoạn 2021-2025 đã được giao</t>
  </si>
  <si>
    <t>Kế hoạch vốn hằng năm đã được giao</t>
  </si>
  <si>
    <t>Điều chỉnh kế hoạch trung hạn 2021-2025</t>
  </si>
  <si>
    <t>Kế hoạch 5 năm giai đoạn 2021-2025 sau điều chỉnh</t>
  </si>
  <si>
    <t>Trong đó: vốn NSĐP</t>
  </si>
  <si>
    <t>Năm 2025 (bao gồm dự kiến điều chỉnh)</t>
  </si>
  <si>
    <t>VỐN ĐẦU TƯ TRONG CÂN ĐỐI NGÂN SÁCH ĐỊA PHƯƠNG (BAO GỒM TIỀN ĐẤT THEO NQ 34)</t>
  </si>
  <si>
    <t xml:space="preserve">NSĐP cấp tỉnh quản lý </t>
  </si>
  <si>
    <t>III.3</t>
  </si>
  <si>
    <t>Dự án phân theo ngành/lĩnh vực</t>
  </si>
  <si>
    <t>(9)</t>
  </si>
  <si>
    <t>Ngành/lĩnh vực: Bảo vệ môi trường</t>
  </si>
  <si>
    <t>1)</t>
  </si>
  <si>
    <t>Dự án Quản lý tổng hợp nguồn nước nhằm phục vụ dân sinh, thích ứng biến đổi khí hậu và phát triển kinh tế - xã hội huyện Tuần Giáo, tỉnh Điện Biên</t>
  </si>
  <si>
    <t>215/NQ-HĐND ngày 10/12/2024</t>
  </si>
  <si>
    <t>(10)</t>
  </si>
  <si>
    <t>Ngành/lĩnh vực: Các hoạt động kinh tế</t>
  </si>
  <si>
    <t>2)</t>
  </si>
  <si>
    <t>Công trình thuỷ lợi Nậm Khẩu Hu, xã Thanh Nưa, huyện Điện Biên (hợp phần thuỷ lợi)</t>
  </si>
  <si>
    <t>H Điện Biên</t>
  </si>
  <si>
    <t>1327/QĐ-UBND 29/12/2017</t>
  </si>
  <si>
    <t>10.12</t>
  </si>
  <si>
    <t>Công trình công cộng tại các đô thị, hạ tầng kỹ thuật khu đô thị mới</t>
  </si>
  <si>
    <t xml:space="preserve"> Mở rộng nghĩa trang nhân dân C1, xã Thanh Luông, huyện Điện Biên</t>
  </si>
  <si>
    <t>1941/QĐ-UBND ngày 28/10/2024</t>
  </si>
  <si>
    <t>Đơn vị: Triệu đồng</t>
  </si>
  <si>
    <t xml:space="preserve">Kế hoạch 5 năm giai đoạn 2021-2025 đã được cấp có thẩm quyền giao </t>
  </si>
  <si>
    <t>Đề xuất điều chỉnh kế hoạch 5 năm giai đoạn 2021-2025
(NSTW)</t>
  </si>
  <si>
    <t>Kế hoạch 5 năm giai đoạn 2021-2025 sau điều chỉnh
(NSTW)</t>
  </si>
  <si>
    <t>Tăng
(+)</t>
  </si>
  <si>
    <t>Giảm
(-)</t>
  </si>
  <si>
    <t>CHƯƠNG TRÌNH MTQG XÂY DỰNG NÔNG THÔN MỚI</t>
  </si>
  <si>
    <t>Vốn trong nước</t>
  </si>
  <si>
    <t>Cải tạo, nâng cấp trường THCS xã Thanh Chăn, huyện Điện Biên</t>
  </si>
  <si>
    <t>QĐ số 26/QĐ-UBND, ngày 07/01/2025</t>
  </si>
  <si>
    <t xml:space="preserve"> Lồng ghép NSĐP, Đã giao 500tr vốn NSĐP</t>
  </si>
  <si>
    <t xml:space="preserve">ĐIỀU CHỈNH KẾ HOẠCH VỐN NGÂN SÁCH ĐỊA PHƯƠNG NĂM 2025 </t>
  </si>
  <si>
    <t>Thời gian KC-HT</t>
  </si>
  <si>
    <t>Đã bố trí vốn đến hết KH năm 2024</t>
  </si>
  <si>
    <t>KH đầu tư trung hạn vốn NSĐP giai đoạn 2021-2025</t>
  </si>
  <si>
    <t>Kế hoạch 2025</t>
  </si>
  <si>
    <t>Giải ngân đến hết 31/5/2025</t>
  </si>
  <si>
    <t>Điều chỉnh Kế hoạch năm 2025</t>
  </si>
  <si>
    <t>Kế hoạch 2025 sau điều chỉnh</t>
  </si>
  <si>
    <t>Số quyết định ngày, tháng, năm ban hành</t>
  </si>
  <si>
    <t>Kế hoạch</t>
  </si>
  <si>
    <t>Giải ngân từ 1/1/2024 đến 31/5/2024</t>
  </si>
  <si>
    <t>Giải ngân từ 1/1/2024 đến 30/6/2024</t>
  </si>
  <si>
    <t>Ước giải ngân từ 1/1/2024 đến 31/12/2024</t>
  </si>
  <si>
    <t>Trong đó: NSĐP</t>
  </si>
  <si>
    <t>Trong đó: đã giao kế hoạch các năm 2021, 2022, 2023, 2024</t>
  </si>
  <si>
    <t>Thu hồi các khoản vốn ứng trước</t>
  </si>
  <si>
    <t>Chuẩn bị đầu tư</t>
  </si>
  <si>
    <t>CT</t>
  </si>
  <si>
    <t>HT trước 31/12/24</t>
  </si>
  <si>
    <t>HT25</t>
  </si>
  <si>
    <t>ODA</t>
  </si>
  <si>
    <t>KCM</t>
  </si>
  <si>
    <t>CBDT</t>
  </si>
  <si>
    <t>Đát</t>
  </si>
  <si>
    <t>HT</t>
  </si>
  <si>
    <t>VỐN ĐẦU TƯ TRONG CÂN ĐỐI NGÂN SÁCH ĐỊA PHƯƠNG</t>
  </si>
  <si>
    <t>-</t>
  </si>
  <si>
    <t>III.2</t>
  </si>
  <si>
    <t>Đối ứng các dự án ODA</t>
  </si>
  <si>
    <t>Các dự án chuẩn bị đầu tư năm 2025</t>
  </si>
  <si>
    <t>Các dự án trọng điểm của tỉnh</t>
  </si>
  <si>
    <t>Các dự án dự kiến hoàn thành năm 2025</t>
  </si>
  <si>
    <t>2021-2024</t>
  </si>
  <si>
    <t>984/QĐ-UBND 31/5/2021</t>
  </si>
  <si>
    <t>GT</t>
  </si>
  <si>
    <t>III.4</t>
  </si>
  <si>
    <t>2023-2025</t>
  </si>
  <si>
    <t>NN</t>
  </si>
  <si>
    <t>Công trình công cộng tại các đô thị, hạ tầng kỹ thuật</t>
  </si>
  <si>
    <t>Các dự án khởi công mới năm 2025</t>
  </si>
  <si>
    <t>2</t>
  </si>
  <si>
    <t>C</t>
  </si>
  <si>
    <t xml:space="preserve">1126/QĐ-UBND ngày 04/06/2025 </t>
  </si>
  <si>
    <t>K kịp QĐ thì sau cắt đi</t>
  </si>
  <si>
    <t xml:space="preserve">Quyết định đầu tư </t>
  </si>
  <si>
    <t xml:space="preserve"> Tổng Kế hoạch vốn trung hạn đã được giao và giải ngân từ năm 2021 đến năm 2023</t>
  </si>
  <si>
    <t>Luỹ kế bố trí vốn 2024</t>
  </si>
  <si>
    <t>Kế hoạch trung hạn vốn NSTW 2021-2025 đã giao</t>
  </si>
  <si>
    <t xml:space="preserve">Giảm </t>
  </si>
  <si>
    <t xml:space="preserve">Kế hoạch trung hạn vốn NSTW 2021-2025 </t>
  </si>
  <si>
    <t>Số QĐ; ngày, tháng, năm ban hành</t>
  </si>
  <si>
    <t xml:space="preserve"> Tổng kế hoạch vốn đã giao từ năm 2021 đến năm 2023</t>
  </si>
  <si>
    <t>trong đó</t>
  </si>
  <si>
    <t>Tổng số dự án</t>
  </si>
  <si>
    <t>Giai đoạn 2021-2025</t>
  </si>
  <si>
    <t>Lũy kế vốn đã bố trí đến năm 2025</t>
  </si>
  <si>
    <t>Trong đó: Vốn NSTW</t>
  </si>
  <si>
    <t>Ước giải ngân KH 2023</t>
  </si>
  <si>
    <t>Kế hoạch vốn giao</t>
  </si>
  <si>
    <t>Giải ngân KH vốn 2022 trong năm KH</t>
  </si>
  <si>
    <t>Giải ngân KH vốn 2022 kéo dài sang năm 2023</t>
  </si>
  <si>
    <t>CHƯƠNG TRÌNH MỤC TIÊU QUỐC GIA PHÁT TRIỂN KINH TẾ - XÃ HỘI VÙNG ĐỒNG BÀO DÂN TỘC THIỂU SỐ VÀ MIỀN NÚI</t>
  </si>
  <si>
    <t>SỐ VỐN ĐỦ ĐIỀU KIỆN PHÂN BỔ CHI TIẾT</t>
  </si>
  <si>
    <t>DỰ ÁN 1: Giải quyết tình trạng thiếu đất ở, nhà ở, đất sản xuất, nước sinh hoạt</t>
  </si>
  <si>
    <t>Nước sinh hoạt tập trung</t>
  </si>
  <si>
    <t>Nâng cấp sửa chữa công trình NSH bản Pá Mỳ 1</t>
  </si>
  <si>
    <t>306 ngày 02/02/2024</t>
  </si>
  <si>
    <t>Nâng cấp sửa chữa công trình NSH bản Huổi Pết (nhóm 2)</t>
  </si>
  <si>
    <t>307 ngày 02/02/2024</t>
  </si>
  <si>
    <t>Nâng cấp sửa chữa công trình NSH bản Xi Ma</t>
  </si>
  <si>
    <t>305 ngày 02/02/2024</t>
  </si>
  <si>
    <t>4</t>
  </si>
  <si>
    <t>Nâng cấp sửa chữa công trình NSH bản Quảng Lâm</t>
  </si>
  <si>
    <t>341 ngày 02/3/2024</t>
  </si>
  <si>
    <t>5</t>
  </si>
  <si>
    <t>Nâng cấp nước sinh hoạt bản Lỳ Mà Tá, xã Sín Thầu</t>
  </si>
  <si>
    <t>184 ngày 25/02/2024</t>
  </si>
  <si>
    <t>6</t>
  </si>
  <si>
    <t>Nâng cấp nước sinh hoạt bản Leng Su Sìn, xã Leng Su Sìn</t>
  </si>
  <si>
    <t>185 ngày 25/02/2024</t>
  </si>
  <si>
    <t>7</t>
  </si>
  <si>
    <t>Nâng cấp nước sinh hoạt bản Mường Nhé mới, xã Mường Nhé</t>
  </si>
  <si>
    <t>186 ngày 25/02/2024</t>
  </si>
  <si>
    <t>8</t>
  </si>
  <si>
    <t xml:space="preserve">NSH bản Lùng Thàng 1+2, xã Huổi Mí </t>
  </si>
  <si>
    <t>Quyết định số 8285/QĐ-UBND ngày 28/11/2024</t>
  </si>
  <si>
    <t xml:space="preserve">Hỗ trợ đất ở, nhà ở, đất sản xuất </t>
  </si>
  <si>
    <t xml:space="preserve"> Hỗ trợ nhà ở</t>
  </si>
  <si>
    <t>826/QĐ-UBND ngày 19/3/2025</t>
  </si>
  <si>
    <t>DỰ ÁN 4: Đầu tư cơ sở hạ tầng thiết yếu, phục vụ sản xuất, đời sống trong vùng đồng bào dân tộc thiểu số và miền núi và các đơn vị sự nghiệp công của lĩnh vực dân tộc</t>
  </si>
  <si>
    <t>II.1</t>
  </si>
  <si>
    <t>Đầu tư CSHT</t>
  </si>
  <si>
    <t>Nhà văn hóa, sân thể thao các bản: bản Mường Nhé 2, bản Mường Nhé Mới, bản Nà Pán, xã Mường Nhé</t>
  </si>
  <si>
    <t>308 ngày 02/02/2024</t>
  </si>
  <si>
    <t>Nhà văn hóa, sân thể thao các bản: bản Nậm Là 2, bản Tân Phong, xã Mường Nhé</t>
  </si>
  <si>
    <t>309 ngày 02/02/2024</t>
  </si>
  <si>
    <t>Đường nội bản Á Di, xã Leng Su Sìn</t>
  </si>
  <si>
    <t>304 ngày 02/02/2024</t>
  </si>
  <si>
    <t>Nhà văn hóa, sân thể thao các bản: Bản Yên, bản Nậm Xả, bản Đoàn Kết, xã Mường Toong</t>
  </si>
  <si>
    <t>340 ngày 02/02/2024</t>
  </si>
  <si>
    <t>Nhà văn hóa, sân thể thao bản: bản Húi To, xã Chung Chải</t>
  </si>
  <si>
    <t xml:space="preserve"> 191 ngày 25/02/2025</t>
  </si>
  <si>
    <t>Nhà văn hóa, sân thể thao các bản: Bản Mường Toong 1, bản Mường Toong 2, xã Mường Toong</t>
  </si>
  <si>
    <t>71 ngày 22/01/2025</t>
  </si>
  <si>
    <t>Nhà văn hóa, sân thể thao các bản: Bản bản Huổi Thanh1, bản Huổi Thanh 2, xã Nậm Kè</t>
  </si>
  <si>
    <t>190 ngày 25/02/2024</t>
  </si>
  <si>
    <t>Nhà văn hóa, sân thể thao bản bản Pa Tết xã Huổi Lếch</t>
  </si>
  <si>
    <t>188 ngày 25/02/2024</t>
  </si>
  <si>
    <t>Nhà văn hoá bản Mường Nhé 1, xã Mường Nhé</t>
  </si>
  <si>
    <t>192 ngày 25/02/2025</t>
  </si>
  <si>
    <t>Nâng cấp đường vào bản Nậm Hạ, xã Mường Toong</t>
  </si>
  <si>
    <t>187 ngày 25/02/2024</t>
  </si>
  <si>
    <t>Cầu vào bản Tàng Phon, xã Pá Mỳ</t>
  </si>
  <si>
    <t>189 ngày 25/02/2024</t>
  </si>
  <si>
    <t>DỰ ÁN 5: Phát triển giáo dục đào tạo nâng cao chất lượng nguồn nhân lực</t>
  </si>
  <si>
    <t>Nhà vệ sinh trường PTDTBT Tiểu học Ma Thì Hồ</t>
  </si>
  <si>
    <t>763;16/3/2025</t>
  </si>
  <si>
    <t>Nhà vệ sinh trường PTDTBT THCS Ma Thì Hồ</t>
  </si>
  <si>
    <t>DỰ ÁN 6: Bảo tồn phát huy giá trị văn hóa truyền thống tốt đẹp của các dân tộc thiểu số gắn với phát triển du lịch</t>
  </si>
  <si>
    <t>Hỗ trợ, xây dựng cơ sở vật chất tại bản du lịch cộng đồng Tìa Ló A, Tìa Ló B xã Nong U</t>
  </si>
  <si>
    <t>Số 8309/QĐ-UBND ngày 12/11/2024</t>
  </si>
  <si>
    <t>Đầu tư xây dựng cổng chào khu di tích lịch sử và du lịch văn hoá, sinh thái Mường Phăng</t>
  </si>
  <si>
    <t>1043/QĐ-UBND ngày 22/5/2025</t>
  </si>
  <si>
    <t>SỞ VĂN HÓA THỂ THAO VÀ DU LỊCH</t>
  </si>
  <si>
    <t>SỐ VỐN CHƯA ĐỦ ĐIỀU KIỆN PHÂN BỔ CHI TIẾT</t>
  </si>
  <si>
    <t>A.2.1</t>
  </si>
  <si>
    <t>Các dự án đã có trong danh mục kế hoạch đầu tư công trung hạn 2021-2025</t>
  </si>
  <si>
    <t>I.1</t>
  </si>
  <si>
    <t>Dự án Hỗ trợ đất ở</t>
  </si>
  <si>
    <t>Dự án Hỗ trợ nhà ở</t>
  </si>
  <si>
    <t>Dự án Hỗ trợ đất sản xuất</t>
  </si>
  <si>
    <t>I.2</t>
  </si>
  <si>
    <t>Hỗ trợ đầu tư xây dựng điểm đến du lịch tiêu biểu vùng đồng bào dân tộc thiểu số và miền núi trên địa bàn thành phố Điện Biên Phủ.</t>
  </si>
  <si>
    <t>Nhà văn hóa + các công trình phụ trợ bản Pa Xa Xá xã Pa Thơm</t>
  </si>
  <si>
    <t>Đường bê tông nội bản Hua Thanh, bản Na Láy xã Na Ư</t>
  </si>
  <si>
    <t>Đường giao thông nội bản đoạn từ nhà ông Chiến đến nhà bàn Lún, đoạn từ nhà ông Hinh đến bờ kè Yên Cang bản Na Lao xã Sam Mứn</t>
  </si>
  <si>
    <t>Nhà văn hóa + các công trình phụ trợ các bản Nậm Hẹ 2, bản Nậm Hẹ 1, bản Sái Lương, bản Pá Hẹ, bản Ta Lét 1 xã Hẹ Muông</t>
  </si>
  <si>
    <t>Nhà văn hóa + các công trình phụ trợ bản Na Há, xã Phu Luông</t>
  </si>
  <si>
    <t>Nhà văn hóa+ các công trình phụ trợ  bản Pá Chả, xã Phu Luông</t>
  </si>
  <si>
    <t>Danh lam thắng cảnh Hang động Chua Ta xã Hẹ Muông, huyện Điện Biên, tỉnh Điện Biên</t>
  </si>
  <si>
    <t>Hỗ trợ nhà ở</t>
  </si>
  <si>
    <t>Hỗ trợ đầy tư xây dựng điểm đến dụ lịch tiêu biểu vùng đồng bào dân tộc thiểu số và miền núi trên địa bàn huyện Mường Nhé</t>
  </si>
  <si>
    <t>II.2.2</t>
  </si>
  <si>
    <t xml:space="preserve">Số vốn hết nhu cầu bố trí, dự kiến phân bổ sau khi cấp có thẩm quyền điều chỉnh, bổ sung danh mục đầu tư </t>
  </si>
  <si>
    <t>CHƯƠNG TRÌNH MỤC TIÊU QUỐC GIA XÂY DỰNG NÔNG THÔN MỚI</t>
  </si>
  <si>
    <t>Biếu số 2</t>
  </si>
  <si>
    <t>Kế hoạch vốn năm 2025 đã giao</t>
  </si>
  <si>
    <t>Kế hoạch giai đoạn 2021-2025</t>
  </si>
  <si>
    <t>Kế hoạch vốn NSTW năm 2025 sau điều chỉnh</t>
  </si>
  <si>
    <t xml:space="preserve">ĐIỀU CHỈNH, BỔ SUNG KẾ HOẠCH VỐN THỰC HIỆN CHƯƠNG TRÌNH MỤC TIÊU QUÔC GIA XÂY DỰNG NÔNG THÔN MỚI NĂM 2025 </t>
  </si>
  <si>
    <t>Số 241/QĐ-UBND ngày 29/11/2024</t>
  </si>
  <si>
    <t>Số 242/QĐ-UBND ngày 29/11/2024</t>
  </si>
  <si>
    <t>Số 243/QĐ-UBND ngày 29/11/2024</t>
  </si>
  <si>
    <t>Biểu số 04</t>
  </si>
  <si>
    <t>Kế hoạch trung hạn vốn NSTW 2021-2025  đã  giao</t>
  </si>
  <si>
    <t>Điều chỉnh</t>
  </si>
  <si>
    <t>Kế hoạch trung hạn vốn NSTW 2021-2025 sau điều chỉnh</t>
  </si>
  <si>
    <t>*</t>
  </si>
  <si>
    <t>Bổ sung danh mục mới</t>
  </si>
  <si>
    <t>Thủy lợi bản Na Sang 1, xã Núa Ngam.</t>
  </si>
  <si>
    <t xml:space="preserve">ĐIỀU CHỈNH KẾ HOẠCH VỐN TRUNG HẠN THỰC HIỆN CHƯƠNG TRÌNH MỤC TIÊU QUÔC GIA PHÁT TRIỂN KINH TẾ - XÃ HỘI VÙNG ĐỒNG BÀO DÂN TỘC THIỂU SỐ VÀ MIỀN NÚI GIAI ĐOẠN 2021-2025 </t>
  </si>
  <si>
    <t>Biểu số 5</t>
  </si>
  <si>
    <t>(Kèm theo Tờ trình số ……/TTr-UBND ngày …../06/2025 của UBND tỉnh Điện Biên)</t>
  </si>
  <si>
    <t>12</t>
  </si>
  <si>
    <t>Số 1592, ngày
10/7/2024</t>
  </si>
  <si>
    <t>DỰ ÁN 10: Truyền thông, tuyên truyền, vận động trong vùng đồng bào dân tộc thiểu số và miền núi, Kiểm tra, giám sát đánh giá việc tổ chức thực hiện Chương trình</t>
  </si>
  <si>
    <t>Quyết định số 1972/QĐ-UBND  ngày 3/12/2023</t>
  </si>
  <si>
    <t>Hệ thống ứng dụng Công nghệ thông tin cấp xã</t>
  </si>
  <si>
    <t xml:space="preserve">Nước sinh hoạt bản Hin 1, Hin 2 + NSH cụm Pu Ca bản Huổi Xuân, xã Na Sang </t>
  </si>
  <si>
    <t>9</t>
  </si>
  <si>
    <t>Quyết định số 8295/QĐUBND ngày 28/11/2024</t>
  </si>
  <si>
    <t>ĐIỀU CHỈNH, BỔ SUNG KẾ HOẠCH VỐN ĐẦU TƯ CÔNG TRUNG HẠN THỰC HIỆN CHƯƠNG TRÌNH MỤC TIÊU QUỐC GIA XÂU DỰNG NÔNG THÔN MỚI
TRÊN ĐỊA BÀN TỈNH ĐIỆN BIÊN, GIAI ĐOẠN 2021-2025</t>
  </si>
  <si>
    <t>Thuộc huyện Mường Chà quản lý trước sắp xếp chinh quyền địa phương 02 cấp</t>
  </si>
  <si>
    <t>Thuộc huyện Điện Biên quản lý trước sắp xếp chinh quyền địa phương 02 cấp</t>
  </si>
  <si>
    <t>Thuộc Thành phố Điện Biên Phủ quản lý trước sắp xếp chinh quyền địa phương 02 cấp</t>
  </si>
  <si>
    <t>Thuộc Huyện Điện Biên quản lý trước sắp xếp chinh quyền địa phương 02 cấp</t>
  </si>
  <si>
    <t>Thuộc Huyện Tuần Giáo quản lý trước sắp xếp chinh quyền địa phương 02 cấp</t>
  </si>
  <si>
    <t>I.3</t>
  </si>
  <si>
    <t>Thuộc Huyện Điện Biên Đông quản lý trước sắp xếp chinh quyền địa phương 02 cấp</t>
  </si>
  <si>
    <t>I.4</t>
  </si>
  <si>
    <t>Thuộc Huyện Mường Ảng quản lý trước sắp xếp chinh quyền địa phương 02 cấp</t>
  </si>
  <si>
    <t>I.5</t>
  </si>
  <si>
    <t>Thuộc Huyện Mường Nhé quản lý trước sắp xếp chinh quyền địa phương 02 cấp</t>
  </si>
  <si>
    <t>I.6</t>
  </si>
  <si>
    <t>Thuộc Huyện Tủa Chùa quản lý trước sắp xếp chinh quyền địa phương 02 cấp</t>
  </si>
  <si>
    <t>I.7</t>
  </si>
  <si>
    <t>Thuộc Huyện Nậm Pồ quản lý trước sắp xếp chinh quyền địa phương 02 cấp</t>
  </si>
  <si>
    <t>I.8</t>
  </si>
  <si>
    <t>II..1</t>
  </si>
  <si>
    <t xml:space="preserve">Thuộc Huyện Mường Chà quản lý trước sắp xếp chinh quyền địa phương 02 cấp
 </t>
  </si>
  <si>
    <t>Sở Khoa học và Công nghệ</t>
  </si>
  <si>
    <t>PHÂN BỔ CHI TIẾT, BỔ SUNG KẾ HOẠCH VỐN THỰC HIỆN CHƯƠNG TRÌNH MỤC TIÊU QUÔC GIA PHÁT TRIỂN KINH TẾ - XÃ HỘI VÙNG ĐỒNG BÀO DÂN TỘC THIỂU SỐ VÀ MIỀN NÚI (ĐỢT 2)</t>
  </si>
  <si>
    <t>Kế hoạch vốn NSTW năm 2025 (Đợt 2)</t>
  </si>
  <si>
    <t>Đường kết nối QL279 – Trung tâm xã Chiềng sinh</t>
  </si>
  <si>
    <t>Bố trí chuẩn bị đầu tư</t>
  </si>
  <si>
    <t>Bố trí chuẩn bị đầu tư dự án</t>
  </si>
  <si>
    <t xml:space="preserve"> Dự án khó triển khai</t>
  </si>
  <si>
    <t>BIỂU SỐ 02</t>
  </si>
  <si>
    <t>Biểu số 03</t>
  </si>
  <si>
    <t>ĐIỀU CHỈNH, BỔ SUNG KẾ HOẠCH ĐẦU TƯ CÔNG TRUNG HẠN GIAI ĐOẠN 2021-2025</t>
  </si>
  <si>
    <t>Thuộc Huyện Điện Biên quản lý trước sắp xếp chinh quyền địa phương 02 cấp (nay là xã Núa Ngam)</t>
  </si>
  <si>
    <t>Thuộc Huyện Điện Biên quản lý trước sắp xếp chinh quyền địa phương 02 cấp (nay là xã  Thanh Yên)</t>
  </si>
  <si>
    <t>Thuộc Huyện Điện Biên quản lý trước sắp xếp chinh quyền địa phương 02 cấp (Nay là xã Núa Ngam)</t>
  </si>
  <si>
    <t>Thuộc Huyện Điện Biên quản lý trước sắp xếp chinh quyền địa phương 02 cấp (Nay là xã Thanh An)</t>
  </si>
  <si>
    <t>Thuộc Huyện Điện Biên quản lý trước sắp xếp chinh quyền địa phương 02 cấp (nay là xã Sam Mứn)</t>
  </si>
  <si>
    <t>Thuộc Huyện Điện Biên quản lý trước sắp xếp chinh quyền địa phương 02 cấp ( nay là xã Mường Nhà)</t>
  </si>
  <si>
    <t>Thuộc Huyện Điện Biên Đông quản lý trước sắp xếp chinh quyền địa phương 02 cấp (nay là xã Pu Nhi)</t>
  </si>
  <si>
    <t>Thuộc Huyện Mường Chà quản lý trước sắp xếp chinh quyền địa phương 02 cấp (nay xã Na Sang)</t>
  </si>
  <si>
    <t>Nay là xã Chiềng Sinh</t>
  </si>
  <si>
    <t xml:space="preserve">Thuộc Huyện Mường Chà quản lý trước sắp xếp chinh quyền địa phương 02 cấp (nay là xã Nậm Nèn)
 </t>
  </si>
  <si>
    <t xml:space="preserve">Thuộc Huyện Mường Chà quản lý trước sắp xếp chinh quyền địa phương 02 cấp (nay là xã Na Sang)
 </t>
  </si>
  <si>
    <t>Thuộc Huyện Mường Nhé quản lý trước sắp xếp chinh quyền địa phương 02 cấp (nay xã Sín Thầu)</t>
  </si>
  <si>
    <t>Thuộc Huyện Mường Nhé quản lý trước sắp xếp chinh quyền địa phương 02 cấp Nay là xã Mường Nhé)</t>
  </si>
  <si>
    <t xml:space="preserve">Thuộc Huyện Mường Nhé quản lý trước sắp xếp chinh quyền địa phương 02 cấp (nay là xã Mường Nhé)
 </t>
  </si>
  <si>
    <t xml:space="preserve">Thuộc Huyện Mường Nhé quản lý trước sắp xếp chinh quyền địa phương 02 cấp (nay là xã Muòng Nhé)
 </t>
  </si>
  <si>
    <t xml:space="preserve">Thuộc Huyện Mường Nhé quản lý trước sắp xếp chinh quyền địa phương 02 cấp (nay là xã Sín Thầu)
 </t>
  </si>
  <si>
    <t xml:space="preserve">Thuộc Huyện Mường Nhé quản lý trước sắp xếp chinh quyền địa phương 02 cấp (nay là xã Mường Toong)
 </t>
  </si>
  <si>
    <t xml:space="preserve">Thuộc Huyện Mường Nhé quản lý trước sắp xếp chinh quyền địa phương 02 cấp (nay xã Mường Nhé)
 </t>
  </si>
  <si>
    <t xml:space="preserve">Thuộc Huyện Mường Nhé quản lý trước sắp xếp chinh quyền địa phương 02 cấp (nay là xã Nậm Kè)
 </t>
  </si>
  <si>
    <t>(Kèm theo Nghị quyết số                /NQ-HĐND ngày        /7/2025 của HĐND tỉnh Điện Biên)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</si>
</sst>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 #,##0.00\ _₫_-;\-* #,##0.00\ _₫_-;_-* &quot;-&quot;??\ _₫_-;_-@_-"/>
    <numFmt numFmtId="167" formatCode="#,##0.0"/>
    <numFmt numFmtId="168" formatCode="[$-1010000]d/m/yyyy;@"/>
    <numFmt numFmtId="169" formatCode="_-* #,##0.00\ _V_N_D_-;\-* #,##0.00\ _V_N_D_-;_-* &quot;-&quot;??\ _V_N_D_-;_-@_-"/>
    <numFmt numFmtId="170" formatCode="_-* #,##0\ _₫_-;\-* #,##0\ _₫_-;_-* &quot;-&quot;??\ _₫_-;_-@_-"/>
    <numFmt numFmtId="171" formatCode="_-* #,##0_-;\-* #,##0_-;_-* &quot;-&quot;??_-;_-@_-"/>
  </numFmts>
  <fonts count="69" x14ac:knownFonts="1">
    <font>
      <sz val="11"/>
      <color theme="1"/>
      <name val="Calibri"/>
      <family val="2"/>
      <charset val="163"/>
      <scheme val="minor"/>
    </font>
    <font>
      <sz val="11"/>
      <color theme="1"/>
      <name val="Calibri"/>
      <family val="2"/>
      <scheme val="minor"/>
    </font>
    <font>
      <sz val="11"/>
      <color theme="1"/>
      <name val="Calibri"/>
      <family val="2"/>
      <scheme val="minor"/>
    </font>
    <font>
      <sz val="10"/>
      <name val="Arial"/>
      <family val="2"/>
    </font>
    <font>
      <sz val="12"/>
      <name val="Times New Roman"/>
      <family val="1"/>
    </font>
    <font>
      <i/>
      <sz val="12"/>
      <name val="Times New Roman"/>
      <family val="1"/>
    </font>
    <font>
      <sz val="12"/>
      <color theme="1"/>
      <name val="Times New Roman"/>
      <family val="1"/>
    </font>
    <font>
      <b/>
      <sz val="12"/>
      <color theme="1"/>
      <name val="Times New Roman"/>
      <family val="1"/>
    </font>
    <font>
      <sz val="11"/>
      <name val="Times New Roman"/>
      <family val="1"/>
    </font>
    <font>
      <vertAlign val="superscript"/>
      <sz val="11"/>
      <name val="Times New Roman"/>
      <family val="1"/>
    </font>
    <font>
      <b/>
      <sz val="11"/>
      <color theme="1"/>
      <name val="Times New Roman"/>
      <family val="1"/>
    </font>
    <font>
      <i/>
      <sz val="11"/>
      <color theme="1"/>
      <name val="Times New Roman"/>
      <family val="1"/>
    </font>
    <font>
      <b/>
      <sz val="11"/>
      <name val="Times New Roman"/>
      <family val="1"/>
    </font>
    <font>
      <b/>
      <i/>
      <sz val="11"/>
      <name val="Times New Roman"/>
      <family val="1"/>
    </font>
    <font>
      <sz val="11"/>
      <color theme="1"/>
      <name val="Times New Roman"/>
      <family val="1"/>
    </font>
    <font>
      <sz val="11"/>
      <color theme="1"/>
      <name val="Calibri"/>
      <family val="2"/>
      <charset val="163"/>
      <scheme val="minor"/>
    </font>
    <font>
      <b/>
      <sz val="14"/>
      <name val="Times New Roman"/>
      <family val="1"/>
    </font>
    <font>
      <b/>
      <sz val="12"/>
      <name val="Times New Roman"/>
      <family val="1"/>
    </font>
    <font>
      <b/>
      <i/>
      <sz val="12"/>
      <name val="Times New Roman"/>
      <family val="1"/>
    </font>
    <font>
      <sz val="14"/>
      <name val="Times New Roman"/>
      <family val="1"/>
    </font>
    <font>
      <b/>
      <sz val="10"/>
      <name val="Times New Roman"/>
      <family val="1"/>
    </font>
    <font>
      <sz val="10"/>
      <name val="Times New Roman"/>
      <family val="1"/>
    </font>
    <font>
      <b/>
      <i/>
      <sz val="10"/>
      <name val="Times New Roman"/>
      <family val="1"/>
    </font>
    <font>
      <b/>
      <i/>
      <sz val="14"/>
      <name val="Times New Roman"/>
      <family val="1"/>
    </font>
    <font>
      <b/>
      <sz val="9"/>
      <color indexed="81"/>
      <name val="Tahoma"/>
      <family val="2"/>
    </font>
    <font>
      <sz val="9"/>
      <color indexed="81"/>
      <name val="Tahoma"/>
      <family val="2"/>
    </font>
    <font>
      <sz val="14"/>
      <color indexed="81"/>
      <name val="Tahoma"/>
      <family val="2"/>
    </font>
    <font>
      <sz val="12"/>
      <color rgb="FFFF0000"/>
      <name val="Times New Roman"/>
      <family val="1"/>
    </font>
    <font>
      <sz val="10"/>
      <color rgb="FFFF0000"/>
      <name val="Times New Roman"/>
      <family val="1"/>
    </font>
    <font>
      <sz val="14"/>
      <color rgb="FFFF0000"/>
      <name val="Times New Roman"/>
      <family val="1"/>
    </font>
    <font>
      <sz val="11"/>
      <color indexed="8"/>
      <name val="Calibri"/>
      <family val="2"/>
    </font>
    <font>
      <sz val="11"/>
      <name val="Calibri"/>
      <family val="2"/>
      <scheme val="minor"/>
    </font>
    <font>
      <sz val="11"/>
      <name val="Calibri"/>
      <family val="2"/>
      <charset val="163"/>
      <scheme val="minor"/>
    </font>
    <font>
      <sz val="12"/>
      <color indexed="81"/>
      <name val="Tahoma"/>
      <family val="2"/>
    </font>
    <font>
      <b/>
      <sz val="11"/>
      <color theme="1"/>
      <name val="Calibri"/>
      <family val="2"/>
      <charset val="163"/>
      <scheme val="minor"/>
    </font>
    <font>
      <sz val="11"/>
      <name val="Times New Roman"/>
      <family val="1"/>
      <charset val="163"/>
    </font>
    <font>
      <b/>
      <sz val="11"/>
      <name val="Times New Roman"/>
      <family val="1"/>
      <charset val="163"/>
    </font>
    <font>
      <sz val="11"/>
      <color theme="1"/>
      <name val="Calibri"/>
      <family val="2"/>
      <scheme val="minor"/>
    </font>
    <font>
      <sz val="11"/>
      <color indexed="8"/>
      <name val="Arial"/>
      <family val="2"/>
    </font>
    <font>
      <sz val="12"/>
      <name val=".VnTime"/>
      <family val="2"/>
    </font>
    <font>
      <sz val="14"/>
      <color theme="1"/>
      <name val="Times New Roman"/>
      <family val="2"/>
      <charset val="163"/>
    </font>
    <font>
      <sz val="10"/>
      <color indexed="8"/>
      <name val="MS Sans Serif"/>
      <family val="2"/>
    </font>
    <font>
      <sz val="14"/>
      <color indexed="8"/>
      <name val="Times New Roman"/>
      <family val="2"/>
      <charset val="163"/>
    </font>
    <font>
      <sz val="10"/>
      <name val="Times New Roman"/>
      <family val="1"/>
      <charset val="163"/>
    </font>
    <font>
      <sz val="10"/>
      <name val=".vntime"/>
      <family val="2"/>
    </font>
    <font>
      <sz val="11"/>
      <color theme="1"/>
      <name val="Arial"/>
      <family val="2"/>
    </font>
    <font>
      <sz val="10"/>
      <name val="Helv"/>
      <family val="2"/>
    </font>
    <font>
      <sz val="11"/>
      <color indexed="8"/>
      <name val="Calibri"/>
      <family val="2"/>
      <charset val="163"/>
    </font>
    <font>
      <sz val="12"/>
      <name val="VNI-Times"/>
    </font>
    <font>
      <b/>
      <sz val="14"/>
      <name val="Times New Roman"/>
      <family val="1"/>
      <charset val="163"/>
    </font>
    <font>
      <i/>
      <sz val="14"/>
      <name val="Times New Roman"/>
      <family val="1"/>
      <charset val="163"/>
    </font>
    <font>
      <sz val="14"/>
      <name val="Times New Roman"/>
      <family val="1"/>
      <charset val="163"/>
    </font>
    <font>
      <sz val="14"/>
      <name val="Calibri"/>
      <family val="2"/>
      <charset val="163"/>
    </font>
    <font>
      <b/>
      <sz val="12"/>
      <name val="Times New Roman"/>
      <family val="1"/>
      <charset val="163"/>
    </font>
    <font>
      <b/>
      <i/>
      <sz val="14"/>
      <name val="Times New Roman"/>
      <family val="1"/>
      <charset val="163"/>
    </font>
    <font>
      <b/>
      <i/>
      <sz val="12"/>
      <name val="Times New Roman"/>
      <family val="1"/>
      <charset val="163"/>
    </font>
    <font>
      <sz val="12"/>
      <name val="Times New Roman"/>
      <family val="1"/>
      <charset val="163"/>
    </font>
    <font>
      <i/>
      <sz val="11"/>
      <name val="Times New Roman"/>
      <family val="1"/>
    </font>
    <font>
      <sz val="11"/>
      <name val="Calibri Light"/>
      <family val="1"/>
      <scheme val="major"/>
    </font>
    <font>
      <b/>
      <sz val="11"/>
      <name val="Calibri"/>
      <family val="2"/>
      <charset val="163"/>
      <scheme val="minor"/>
    </font>
    <font>
      <sz val="12"/>
      <name val="Times New Roman"/>
      <family val="2"/>
      <charset val="163"/>
    </font>
    <font>
      <sz val="12.5"/>
      <name val="Times New Roman"/>
      <family val="1"/>
    </font>
    <font>
      <b/>
      <sz val="12"/>
      <name val="Times New Roman"/>
      <family val="2"/>
      <charset val="163"/>
    </font>
    <font>
      <b/>
      <sz val="12.5"/>
      <name val="Times New Roman"/>
      <family val="1"/>
      <charset val="163"/>
    </font>
    <font>
      <sz val="8"/>
      <name val="Calibri"/>
      <family val="2"/>
      <charset val="163"/>
      <scheme val="minor"/>
    </font>
    <font>
      <sz val="12"/>
      <name val="Calibri Light"/>
      <family val="1"/>
      <scheme val="major"/>
    </font>
    <font>
      <b/>
      <i/>
      <sz val="12.5"/>
      <name val="Times New Roman"/>
      <family val="1"/>
      <charset val="163"/>
    </font>
    <font>
      <b/>
      <i/>
      <sz val="11"/>
      <name val="Calibri"/>
      <family val="2"/>
      <charset val="163"/>
      <scheme val="minor"/>
    </font>
    <font>
      <b/>
      <i/>
      <sz val="11"/>
      <name val="Times New Roman"/>
      <family val="1"/>
      <charset val="163"/>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99FF"/>
        <bgColor indexed="64"/>
      </patternFill>
    </fill>
    <fill>
      <patternFill patternType="solid">
        <fgColor rgb="FF92D05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58">
    <xf numFmtId="0" fontId="0" fillId="0" borderId="0"/>
    <xf numFmtId="0" fontId="3" fillId="0" borderId="0"/>
    <xf numFmtId="43" fontId="15" fillId="0" borderId="0" applyFont="0" applyFill="0" applyBorder="0" applyAlignment="0" applyProtection="0"/>
    <xf numFmtId="166" fontId="30" fillId="0" borderId="0" applyFont="0" applyFill="0" applyBorder="0" applyAlignment="0" applyProtection="0"/>
    <xf numFmtId="165" fontId="30" fillId="0" borderId="0" applyFont="0" applyFill="0" applyBorder="0" applyAlignment="0" applyProtection="0"/>
    <xf numFmtId="0" fontId="3" fillId="0" borderId="0"/>
    <xf numFmtId="165" fontId="30" fillId="0" borderId="0" applyFont="0" applyFill="0" applyBorder="0" applyAlignment="0" applyProtection="0"/>
    <xf numFmtId="165" fontId="37" fillId="0" borderId="0" applyFont="0" applyFill="0" applyBorder="0" applyAlignment="0" applyProtection="0"/>
    <xf numFmtId="0" fontId="21" fillId="0" borderId="0"/>
    <xf numFmtId="165" fontId="19" fillId="0" borderId="0" applyFont="0" applyFill="0" applyBorder="0" applyAlignment="0" applyProtection="0"/>
    <xf numFmtId="0" fontId="37" fillId="0" borderId="0"/>
    <xf numFmtId="0" fontId="3" fillId="0" borderId="0"/>
    <xf numFmtId="0" fontId="3" fillId="0" borderId="0"/>
    <xf numFmtId="0" fontId="38" fillId="0" borderId="0"/>
    <xf numFmtId="0" fontId="30" fillId="0" borderId="0"/>
    <xf numFmtId="165" fontId="4" fillId="0" borderId="0" applyFont="0" applyFill="0" applyBorder="0" applyAlignment="0" applyProtection="0"/>
    <xf numFmtId="0" fontId="39" fillId="0" borderId="0"/>
    <xf numFmtId="0" fontId="40" fillId="0" borderId="0"/>
    <xf numFmtId="165" fontId="30" fillId="0" borderId="0" applyFont="0" applyFill="0" applyBorder="0" applyAlignment="0" applyProtection="0"/>
    <xf numFmtId="0" fontId="3" fillId="0" borderId="0"/>
    <xf numFmtId="0" fontId="3" fillId="0" borderId="0"/>
    <xf numFmtId="0" fontId="37" fillId="0" borderId="0"/>
    <xf numFmtId="0" fontId="41" fillId="0" borderId="0"/>
    <xf numFmtId="43" fontId="15" fillId="0" borderId="0" applyFont="0" applyFill="0" applyBorder="0" applyAlignment="0" applyProtection="0"/>
    <xf numFmtId="169" fontId="3" fillId="0" borderId="0" applyFont="0" applyFill="0" applyBorder="0" applyAlignment="0" applyProtection="0"/>
    <xf numFmtId="0" fontId="15" fillId="0" borderId="0"/>
    <xf numFmtId="0" fontId="40" fillId="0" borderId="0"/>
    <xf numFmtId="165" fontId="30" fillId="0" borderId="0" applyFont="0" applyFill="0" applyBorder="0" applyAlignment="0" applyProtection="0"/>
    <xf numFmtId="43" fontId="42" fillId="0" borderId="0" applyFont="0" applyFill="0" applyBorder="0" applyAlignment="0" applyProtection="0"/>
    <xf numFmtId="0" fontId="15" fillId="0" borderId="0"/>
    <xf numFmtId="0" fontId="2" fillId="0" borderId="0"/>
    <xf numFmtId="165" fontId="2" fillId="0" borderId="0" applyFont="0" applyFill="0" applyBorder="0" applyAlignment="0" applyProtection="0"/>
    <xf numFmtId="0" fontId="2" fillId="0" borderId="0"/>
    <xf numFmtId="0" fontId="3" fillId="0" borderId="0"/>
    <xf numFmtId="0" fontId="15" fillId="0" borderId="0"/>
    <xf numFmtId="166" fontId="2" fillId="0" borderId="0" applyFont="0" applyFill="0" applyBorder="0" applyAlignment="0" applyProtection="0"/>
    <xf numFmtId="0" fontId="3" fillId="0" borderId="0"/>
    <xf numFmtId="0" fontId="3" fillId="0" borderId="0"/>
    <xf numFmtId="0" fontId="3" fillId="0" borderId="0"/>
    <xf numFmtId="0" fontId="43" fillId="0" borderId="0"/>
    <xf numFmtId="0" fontId="44" fillId="0" borderId="0" applyNumberFormat="0" applyFill="0" applyBorder="0" applyAlignment="0" applyProtection="0"/>
    <xf numFmtId="0" fontId="4" fillId="0" borderId="0"/>
    <xf numFmtId="0" fontId="45" fillId="0" borderId="0"/>
    <xf numFmtId="0" fontId="46" fillId="0" borderId="0"/>
    <xf numFmtId="0" fontId="30" fillId="0" borderId="0"/>
    <xf numFmtId="0" fontId="2" fillId="0" borderId="0"/>
    <xf numFmtId="165" fontId="47" fillId="0" borderId="0" applyFont="0" applyFill="0" applyBorder="0" applyAlignment="0" applyProtection="0"/>
    <xf numFmtId="0" fontId="2" fillId="0" borderId="0"/>
    <xf numFmtId="165" fontId="48" fillId="0" borderId="0" applyFont="0" applyFill="0" applyBorder="0" applyAlignment="0" applyProtection="0"/>
    <xf numFmtId="0" fontId="2"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5" fillId="0" borderId="0"/>
    <xf numFmtId="0" fontId="30" fillId="0" borderId="0"/>
    <xf numFmtId="165" fontId="1" fillId="0" borderId="0" applyFont="0" applyFill="0" applyBorder="0" applyAlignment="0" applyProtection="0"/>
  </cellStyleXfs>
  <cellXfs count="662">
    <xf numFmtId="0" fontId="0" fillId="0" borderId="0" xfId="0"/>
    <xf numFmtId="0" fontId="6" fillId="0" borderId="0" xfId="0" applyFont="1"/>
    <xf numFmtId="3" fontId="4" fillId="0" borderId="1" xfId="1" quotePrefix="1" applyNumberFormat="1" applyFont="1" applyBorder="1" applyAlignment="1">
      <alignment horizontal="center" vertical="center" wrapText="1"/>
    </xf>
    <xf numFmtId="0" fontId="6" fillId="0" borderId="0" xfId="0" applyFont="1" applyAlignment="1">
      <alignment horizontal="center"/>
    </xf>
    <xf numFmtId="0" fontId="7" fillId="0" borderId="0" xfId="0" applyFont="1"/>
    <xf numFmtId="0" fontId="7" fillId="0" borderId="1" xfId="0" applyFont="1" applyBorder="1" applyAlignment="1">
      <alignment horizontal="center" vertical="center"/>
    </xf>
    <xf numFmtId="0" fontId="7" fillId="0" borderId="0" xfId="0" applyFont="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0" xfId="0" applyFont="1" applyAlignment="1">
      <alignment vertical="center"/>
    </xf>
    <xf numFmtId="3" fontId="8" fillId="0" borderId="1" xfId="1" quotePrefix="1"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8" fillId="2" borderId="13" xfId="0" applyFont="1" applyFill="1" applyBorder="1" applyAlignment="1">
      <alignment horizontal="center" vertical="center"/>
    </xf>
    <xf numFmtId="0" fontId="12" fillId="2" borderId="1" xfId="0" applyFont="1" applyFill="1" applyBorder="1" applyAlignment="1">
      <alignment horizontal="center" vertical="center"/>
    </xf>
    <xf numFmtId="3" fontId="12" fillId="0" borderId="1" xfId="0" applyNumberFormat="1" applyFont="1" applyBorder="1" applyAlignment="1">
      <alignment vertical="center"/>
    </xf>
    <xf numFmtId="3" fontId="8" fillId="0" borderId="1" xfId="0" applyNumberFormat="1" applyFont="1" applyBorder="1" applyAlignment="1">
      <alignment vertical="center"/>
    </xf>
    <xf numFmtId="0" fontId="14" fillId="0" borderId="0" xfId="0" applyFont="1"/>
    <xf numFmtId="0" fontId="10" fillId="0" borderId="0" xfId="0" applyFont="1" applyAlignment="1">
      <alignment vertical="center"/>
    </xf>
    <xf numFmtId="0" fontId="7" fillId="0" borderId="0" xfId="0" applyFont="1" applyAlignment="1">
      <alignment horizontal="center" vertical="center"/>
    </xf>
    <xf numFmtId="3" fontId="19" fillId="0" borderId="1" xfId="2" applyNumberFormat="1" applyFont="1" applyFill="1" applyBorder="1" applyAlignment="1">
      <alignment horizontal="right" vertical="center"/>
    </xf>
    <xf numFmtId="3" fontId="19" fillId="0" borderId="1" xfId="2" applyNumberFormat="1" applyFont="1" applyFill="1" applyBorder="1" applyAlignment="1">
      <alignment vertical="center"/>
    </xf>
    <xf numFmtId="3" fontId="16" fillId="0" borderId="1" xfId="2" applyNumberFormat="1" applyFont="1" applyFill="1" applyBorder="1" applyAlignment="1">
      <alignment horizontal="right" vertical="center"/>
    </xf>
    <xf numFmtId="3" fontId="16" fillId="0" borderId="1" xfId="2" applyNumberFormat="1" applyFont="1" applyFill="1" applyBorder="1" applyAlignment="1">
      <alignment vertical="center"/>
    </xf>
    <xf numFmtId="3" fontId="16" fillId="0" borderId="1" xfId="1" quotePrefix="1" applyNumberFormat="1" applyFont="1" applyBorder="1" applyAlignment="1">
      <alignment horizontal="center" vertical="center" wrapText="1"/>
    </xf>
    <xf numFmtId="0" fontId="6" fillId="0" borderId="0" xfId="0" applyFont="1" applyAlignment="1">
      <alignment horizontal="center" vertical="center"/>
    </xf>
    <xf numFmtId="0" fontId="27" fillId="0" borderId="1" xfId="0" applyFont="1" applyBorder="1" applyAlignment="1">
      <alignment horizontal="center" vertical="center" wrapText="1"/>
    </xf>
    <xf numFmtId="3" fontId="29" fillId="0" borderId="1" xfId="2" applyNumberFormat="1" applyFont="1" applyFill="1" applyBorder="1" applyAlignment="1">
      <alignment horizontal="right" vertical="center"/>
    </xf>
    <xf numFmtId="0" fontId="27" fillId="0" borderId="1" xfId="0" applyFont="1" applyBorder="1" applyAlignment="1">
      <alignment vertical="center" wrapText="1"/>
    </xf>
    <xf numFmtId="0" fontId="27" fillId="0" borderId="1" xfId="0" applyFont="1" applyBorder="1" applyAlignment="1">
      <alignment horizontal="center" vertical="center"/>
    </xf>
    <xf numFmtId="3" fontId="29" fillId="0" borderId="1" xfId="2" applyNumberFormat="1" applyFont="1" applyFill="1" applyBorder="1" applyAlignment="1">
      <alignment vertical="center"/>
    </xf>
    <xf numFmtId="3" fontId="17" fillId="0" borderId="1" xfId="1" quotePrefix="1" applyNumberFormat="1" applyFont="1" applyBorder="1" applyAlignment="1">
      <alignment horizontal="center" vertical="center" wrapText="1"/>
    </xf>
    <xf numFmtId="3" fontId="12" fillId="0" borderId="1" xfId="1" quotePrefix="1" applyNumberFormat="1" applyFont="1" applyBorder="1" applyAlignment="1">
      <alignment horizontal="center" vertical="center" wrapText="1"/>
    </xf>
    <xf numFmtId="3" fontId="12" fillId="0" borderId="1" xfId="1" applyNumberFormat="1" applyFont="1" applyBorder="1" applyAlignment="1">
      <alignment horizontal="left" vertical="center" wrapText="1"/>
    </xf>
    <xf numFmtId="164" fontId="12" fillId="0" borderId="1" xfId="3" applyNumberFormat="1" applyFont="1" applyFill="1" applyBorder="1" applyAlignment="1">
      <alignment horizontal="center" vertical="center" wrapText="1"/>
    </xf>
    <xf numFmtId="164" fontId="12" fillId="0" borderId="1" xfId="3" applyNumberFormat="1" applyFont="1" applyFill="1" applyBorder="1" applyAlignment="1">
      <alignment horizontal="right" vertical="center" wrapText="1"/>
    </xf>
    <xf numFmtId="49" fontId="12" fillId="0" borderId="1" xfId="1" applyNumberFormat="1" applyFont="1" applyBorder="1" applyAlignment="1">
      <alignment horizontal="center" vertical="center"/>
    </xf>
    <xf numFmtId="1" fontId="12" fillId="0" borderId="1" xfId="1" applyNumberFormat="1" applyFont="1" applyBorder="1" applyAlignment="1">
      <alignment horizontal="left" vertical="center" wrapText="1"/>
    </xf>
    <xf numFmtId="1" fontId="12" fillId="0" borderId="1" xfId="1" applyNumberFormat="1" applyFont="1" applyBorder="1" applyAlignment="1">
      <alignment vertical="center" wrapText="1"/>
    </xf>
    <xf numFmtId="1" fontId="13" fillId="0" borderId="1" xfId="1" quotePrefix="1" applyNumberFormat="1" applyFont="1" applyBorder="1" applyAlignment="1">
      <alignment vertical="center" wrapText="1"/>
    </xf>
    <xf numFmtId="0" fontId="8" fillId="0" borderId="1" xfId="0" applyFont="1" applyBorder="1" applyAlignment="1">
      <alignment horizontal="center" vertical="center"/>
    </xf>
    <xf numFmtId="43" fontId="8" fillId="0" borderId="1" xfId="2" applyFont="1" applyFill="1" applyBorder="1" applyAlignment="1">
      <alignment horizontal="left" vertical="center" wrapText="1"/>
    </xf>
    <xf numFmtId="14" fontId="8" fillId="0" borderId="1" xfId="1" quotePrefix="1" applyNumberFormat="1" applyFont="1" applyBorder="1" applyAlignment="1">
      <alignment horizontal="center" vertical="center" wrapText="1"/>
    </xf>
    <xf numFmtId="0" fontId="8" fillId="0" borderId="1" xfId="0" quotePrefix="1" applyFont="1" applyBorder="1" applyAlignment="1">
      <alignment horizontal="center" vertical="center"/>
    </xf>
    <xf numFmtId="165" fontId="8" fillId="0" borderId="1" xfId="2" applyNumberFormat="1" applyFont="1" applyFill="1" applyBorder="1" applyAlignment="1">
      <alignment horizontal="left" vertical="center" wrapText="1"/>
    </xf>
    <xf numFmtId="165" fontId="8" fillId="0" borderId="1" xfId="4" applyFont="1" applyFill="1" applyBorder="1" applyAlignment="1">
      <alignment horizontal="left" vertical="center" wrapText="1"/>
    </xf>
    <xf numFmtId="3" fontId="8" fillId="0" borderId="1" xfId="0" applyNumberFormat="1" applyFont="1" applyBorder="1" applyAlignment="1">
      <alignment horizontal="right" vertical="center" wrapText="1"/>
    </xf>
    <xf numFmtId="3" fontId="8" fillId="0" borderId="1" xfId="0" applyNumberFormat="1" applyFont="1" applyBorder="1" applyAlignment="1">
      <alignment horizontal="center" vertical="center" wrapText="1"/>
    </xf>
    <xf numFmtId="3" fontId="8" fillId="0" borderId="1" xfId="0" applyNumberFormat="1" applyFont="1" applyBorder="1" applyAlignment="1">
      <alignment horizontal="right" vertical="center"/>
    </xf>
    <xf numFmtId="3" fontId="8" fillId="0" borderId="1" xfId="1" quotePrefix="1" applyNumberFormat="1" applyFont="1" applyBorder="1" applyAlignment="1">
      <alignment horizontal="right" vertical="center" wrapText="1"/>
    </xf>
    <xf numFmtId="3" fontId="12" fillId="0" borderId="1" xfId="3" applyNumberFormat="1" applyFont="1" applyFill="1" applyBorder="1" applyAlignment="1">
      <alignment horizontal="right" vertical="center" wrapText="1"/>
    </xf>
    <xf numFmtId="3" fontId="13" fillId="0" borderId="1" xfId="3" applyNumberFormat="1" applyFont="1" applyFill="1" applyBorder="1" applyAlignment="1">
      <alignment horizontal="right" vertical="center" wrapText="1"/>
    </xf>
    <xf numFmtId="3" fontId="31" fillId="0" borderId="0" xfId="0" applyNumberFormat="1" applyFont="1"/>
    <xf numFmtId="3" fontId="8" fillId="0" borderId="1" xfId="3" applyNumberFormat="1" applyFont="1" applyFill="1" applyBorder="1" applyAlignment="1">
      <alignment horizontal="right" vertical="center" wrapText="1"/>
    </xf>
    <xf numFmtId="3" fontId="20" fillId="0" borderId="1" xfId="1" quotePrefix="1" applyNumberFormat="1" applyFont="1" applyBorder="1" applyAlignment="1">
      <alignment horizontal="center" vertical="center" wrapText="1"/>
    </xf>
    <xf numFmtId="164" fontId="20" fillId="0" borderId="1" xfId="3" applyNumberFormat="1" applyFont="1" applyFill="1" applyBorder="1" applyAlignment="1">
      <alignment horizontal="right" vertical="center" wrapText="1"/>
    </xf>
    <xf numFmtId="3" fontId="21" fillId="0" borderId="1" xfId="1" quotePrefix="1" applyNumberFormat="1" applyFont="1" applyBorder="1" applyAlignment="1">
      <alignment horizontal="center" vertical="center" wrapText="1"/>
    </xf>
    <xf numFmtId="165" fontId="21" fillId="0" borderId="1" xfId="2" applyNumberFormat="1" applyFont="1" applyFill="1" applyBorder="1" applyAlignment="1">
      <alignment horizontal="center" vertical="center" wrapText="1"/>
    </xf>
    <xf numFmtId="0" fontId="8" fillId="0" borderId="1" xfId="0" applyFont="1" applyBorder="1"/>
    <xf numFmtId="0" fontId="32" fillId="0" borderId="0" xfId="0" applyFont="1"/>
    <xf numFmtId="0" fontId="32" fillId="0" borderId="0" xfId="0" applyFont="1" applyAlignment="1">
      <alignment vertical="center"/>
    </xf>
    <xf numFmtId="165" fontId="12" fillId="0" borderId="1" xfId="2" applyNumberFormat="1" applyFont="1" applyFill="1" applyBorder="1" applyAlignment="1">
      <alignment horizontal="left" vertical="center" wrapText="1"/>
    </xf>
    <xf numFmtId="14" fontId="12" fillId="0" borderId="1" xfId="1" quotePrefix="1" applyNumberFormat="1" applyFont="1" applyBorder="1" applyAlignment="1">
      <alignment horizontal="center" vertical="center" wrapText="1"/>
    </xf>
    <xf numFmtId="165" fontId="20" fillId="0" borderId="1" xfId="2" applyNumberFormat="1" applyFont="1" applyFill="1" applyBorder="1" applyAlignment="1">
      <alignment horizontal="center" vertical="center" wrapText="1"/>
    </xf>
    <xf numFmtId="0" fontId="13" fillId="0" borderId="1" xfId="0" quotePrefix="1" applyFont="1" applyBorder="1" applyAlignment="1">
      <alignment horizontal="center" vertical="center"/>
    </xf>
    <xf numFmtId="165" fontId="13" fillId="0" borderId="1" xfId="2" quotePrefix="1" applyNumberFormat="1" applyFont="1" applyFill="1" applyBorder="1" applyAlignment="1">
      <alignment horizontal="left" vertical="center" wrapText="1"/>
    </xf>
    <xf numFmtId="3" fontId="13" fillId="0" borderId="1" xfId="1" quotePrefix="1" applyNumberFormat="1" applyFont="1" applyBorder="1" applyAlignment="1">
      <alignment horizontal="center" vertical="center" wrapText="1"/>
    </xf>
    <xf numFmtId="14" fontId="13" fillId="0" borderId="1" xfId="1" quotePrefix="1" applyNumberFormat="1" applyFont="1" applyBorder="1" applyAlignment="1">
      <alignment horizontal="center" vertical="center" wrapText="1"/>
    </xf>
    <xf numFmtId="165" fontId="22" fillId="0" borderId="1" xfId="2" applyNumberFormat="1" applyFont="1" applyFill="1" applyBorder="1" applyAlignment="1">
      <alignment horizontal="center" vertical="center" wrapText="1"/>
    </xf>
    <xf numFmtId="3" fontId="13" fillId="0" borderId="1" xfId="0" applyNumberFormat="1" applyFont="1" applyBorder="1" applyAlignment="1">
      <alignment vertical="center"/>
    </xf>
    <xf numFmtId="0" fontId="32" fillId="0" borderId="1" xfId="0" applyFont="1" applyBorder="1"/>
    <xf numFmtId="0" fontId="12" fillId="0" borderId="0" xfId="0" applyFont="1" applyAlignment="1">
      <alignment horizontal="center" vertical="center" wrapText="1"/>
    </xf>
    <xf numFmtId="3" fontId="35" fillId="0" borderId="1" xfId="0" applyNumberFormat="1" applyFont="1" applyBorder="1" applyAlignment="1">
      <alignment vertical="center"/>
    </xf>
    <xf numFmtId="167" fontId="35" fillId="0" borderId="1" xfId="0" applyNumberFormat="1" applyFont="1" applyBorder="1" applyAlignment="1">
      <alignment vertical="center"/>
    </xf>
    <xf numFmtId="0" fontId="36" fillId="0" borderId="1" xfId="0" applyFont="1" applyBorder="1" applyAlignment="1">
      <alignment horizontal="center" vertical="center"/>
    </xf>
    <xf numFmtId="0" fontId="36" fillId="0" borderId="1" xfId="0" applyFont="1" applyBorder="1" applyAlignment="1">
      <alignment horizontal="left" vertical="center"/>
    </xf>
    <xf numFmtId="0" fontId="34" fillId="0" borderId="0" xfId="0" applyFont="1"/>
    <xf numFmtId="0" fontId="35" fillId="2"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6" fillId="2" borderId="1" xfId="0" applyFont="1" applyFill="1" applyBorder="1" applyAlignment="1">
      <alignment vertical="center" wrapText="1"/>
    </xf>
    <xf numFmtId="0" fontId="35" fillId="2" borderId="1" xfId="0" applyFont="1" applyFill="1" applyBorder="1" applyAlignment="1">
      <alignment vertical="center" wrapText="1"/>
    </xf>
    <xf numFmtId="3" fontId="35" fillId="2" borderId="1" xfId="0" applyNumberFormat="1" applyFont="1" applyFill="1" applyBorder="1" applyAlignment="1">
      <alignment vertical="center"/>
    </xf>
    <xf numFmtId="3" fontId="0" fillId="0" borderId="0" xfId="0" applyNumberFormat="1"/>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68" fontId="7" fillId="0" borderId="1" xfId="0" applyNumberFormat="1" applyFont="1" applyBorder="1" applyAlignment="1">
      <alignment horizontal="center" vertical="center"/>
    </xf>
    <xf numFmtId="0" fontId="6" fillId="0" borderId="1" xfId="0" applyFont="1" applyBorder="1" applyAlignment="1">
      <alignment horizontal="left" vertical="center" wrapText="1"/>
    </xf>
    <xf numFmtId="168" fontId="6" fillId="0" borderId="1" xfId="0" applyNumberFormat="1" applyFont="1" applyBorder="1" applyAlignment="1">
      <alignment horizontal="center" vertical="center"/>
    </xf>
    <xf numFmtId="168" fontId="27" fillId="0" borderId="1" xfId="0" applyNumberFormat="1" applyFont="1" applyBorder="1" applyAlignment="1">
      <alignment horizontal="center" vertical="center"/>
    </xf>
    <xf numFmtId="0" fontId="27" fillId="0" borderId="0" xfId="0" applyFont="1"/>
    <xf numFmtId="0" fontId="6" fillId="0" borderId="0" xfId="0" applyFont="1" applyAlignment="1">
      <alignment horizontal="center" vertical="center" wrapText="1"/>
    </xf>
    <xf numFmtId="168" fontId="6" fillId="0" borderId="0" xfId="0" applyNumberFormat="1" applyFont="1" applyAlignment="1">
      <alignment horizontal="center" vertical="center"/>
    </xf>
    <xf numFmtId="0" fontId="7" fillId="0" borderId="0" xfId="0" applyFont="1" applyAlignment="1">
      <alignment horizontal="center" vertical="center" wrapText="1"/>
    </xf>
    <xf numFmtId="0" fontId="4"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3" fontId="16" fillId="0" borderId="1" xfId="1" applyNumberFormat="1" applyFont="1" applyBorder="1" applyAlignment="1">
      <alignment horizontal="left" vertical="center" wrapText="1"/>
    </xf>
    <xf numFmtId="49" fontId="17" fillId="0" borderId="1" xfId="1" applyNumberFormat="1" applyFont="1" applyBorder="1" applyAlignment="1">
      <alignment horizontal="center" vertical="center"/>
    </xf>
    <xf numFmtId="1" fontId="17" fillId="0" borderId="1" xfId="1" applyNumberFormat="1" applyFont="1" applyBorder="1" applyAlignment="1">
      <alignment vertical="center" wrapText="1"/>
    </xf>
    <xf numFmtId="3" fontId="4" fillId="0" borderId="1" xfId="1" quotePrefix="1" applyNumberFormat="1" applyFont="1" applyBorder="1" applyAlignment="1">
      <alignment horizontal="left" vertical="center" wrapText="1"/>
    </xf>
    <xf numFmtId="0" fontId="17" fillId="0" borderId="1" xfId="0" applyFont="1" applyBorder="1" applyAlignment="1">
      <alignment horizontal="center" vertical="center" wrapText="1"/>
    </xf>
    <xf numFmtId="49" fontId="18" fillId="0" borderId="1" xfId="1" quotePrefix="1" applyNumberFormat="1" applyFont="1" applyBorder="1" applyAlignment="1">
      <alignment horizontal="center" vertical="center"/>
    </xf>
    <xf numFmtId="1" fontId="18" fillId="0" borderId="1" xfId="1" applyNumberFormat="1" applyFont="1" applyBorder="1" applyAlignment="1">
      <alignment vertical="center" wrapText="1"/>
    </xf>
    <xf numFmtId="3" fontId="17" fillId="0" borderId="1" xfId="1" quotePrefix="1" applyNumberFormat="1" applyFont="1" applyBorder="1" applyAlignment="1">
      <alignment horizontal="left" vertical="center" wrapText="1"/>
    </xf>
    <xf numFmtId="1" fontId="4" fillId="0" borderId="1" xfId="1" applyNumberFormat="1" applyFont="1" applyBorder="1" applyAlignment="1">
      <alignment horizontal="left" vertical="center" wrapText="1"/>
    </xf>
    <xf numFmtId="3" fontId="4" fillId="0" borderId="1" xfId="0" applyNumberFormat="1" applyFont="1" applyBorder="1" applyAlignment="1">
      <alignment vertical="center"/>
    </xf>
    <xf numFmtId="0" fontId="4" fillId="0" borderId="1" xfId="0" applyFont="1" applyBorder="1" applyAlignment="1">
      <alignment vertical="center"/>
    </xf>
    <xf numFmtId="1" fontId="21" fillId="0" borderId="1" xfId="1" applyNumberFormat="1" applyFont="1" applyBorder="1" applyAlignment="1">
      <alignment horizontal="center" vertical="center" wrapText="1"/>
    </xf>
    <xf numFmtId="0" fontId="27" fillId="0" borderId="1" xfId="0" applyFont="1" applyBorder="1" applyAlignment="1">
      <alignment vertical="center"/>
    </xf>
    <xf numFmtId="0" fontId="27" fillId="0" borderId="0" xfId="0" applyFont="1" applyAlignment="1">
      <alignment vertical="center"/>
    </xf>
    <xf numFmtId="49" fontId="4" fillId="0" borderId="1" xfId="1" applyNumberFormat="1" applyFont="1" applyBorder="1" applyAlignment="1">
      <alignment horizontal="center" vertical="center"/>
    </xf>
    <xf numFmtId="0" fontId="4" fillId="0" borderId="1" xfId="1" applyFont="1" applyBorder="1" applyAlignment="1">
      <alignment horizontal="center" vertical="center"/>
    </xf>
    <xf numFmtId="1" fontId="4" fillId="0" borderId="1" xfId="1" applyNumberFormat="1" applyFont="1" applyBorder="1" applyAlignment="1">
      <alignment vertical="center" wrapText="1"/>
    </xf>
    <xf numFmtId="1" fontId="4" fillId="0" borderId="1" xfId="1" quotePrefix="1" applyNumberFormat="1" applyFont="1" applyBorder="1" applyAlignment="1">
      <alignment vertical="center" wrapText="1"/>
    </xf>
    <xf numFmtId="0" fontId="4" fillId="0" borderId="1" xfId="0" applyFont="1" applyBorder="1" applyAlignment="1">
      <alignment vertical="center" wrapText="1"/>
    </xf>
    <xf numFmtId="3" fontId="19" fillId="0" borderId="1" xfId="1" quotePrefix="1" applyNumberFormat="1" applyFont="1" applyBorder="1" applyAlignment="1">
      <alignment horizontal="center" vertical="center" wrapText="1"/>
    </xf>
    <xf numFmtId="3" fontId="16" fillId="0" borderId="1" xfId="1" quotePrefix="1" applyNumberFormat="1" applyFont="1" applyBorder="1" applyAlignment="1">
      <alignment horizontal="right" vertical="center" wrapText="1"/>
    </xf>
    <xf numFmtId="49" fontId="17" fillId="0" borderId="1" xfId="1" quotePrefix="1" applyNumberFormat="1" applyFont="1" applyBorder="1" applyAlignment="1">
      <alignment horizontal="center" vertical="center" wrapText="1"/>
    </xf>
    <xf numFmtId="1" fontId="20" fillId="0" borderId="1" xfId="1" applyNumberFormat="1" applyFont="1" applyBorder="1" applyAlignment="1">
      <alignment horizontal="center" vertical="center" wrapText="1"/>
    </xf>
    <xf numFmtId="1" fontId="17" fillId="0" borderId="1" xfId="1" applyNumberFormat="1" applyFont="1" applyBorder="1" applyAlignment="1">
      <alignment horizontal="left" vertical="center" wrapText="1"/>
    </xf>
    <xf numFmtId="3" fontId="16" fillId="0" borderId="1" xfId="1" applyNumberFormat="1" applyFont="1" applyBorder="1" applyAlignment="1">
      <alignment horizontal="right" vertical="center"/>
    </xf>
    <xf numFmtId="3" fontId="19" fillId="0" borderId="1" xfId="1" applyNumberFormat="1" applyFont="1" applyBorder="1" applyAlignment="1">
      <alignment horizontal="right" vertical="center"/>
    </xf>
    <xf numFmtId="1" fontId="19" fillId="0" borderId="1" xfId="1" applyNumberFormat="1" applyFont="1" applyBorder="1" applyAlignment="1">
      <alignment horizontal="right" vertical="center"/>
    </xf>
    <xf numFmtId="1" fontId="22" fillId="0" borderId="1" xfId="1" applyNumberFormat="1" applyFont="1" applyBorder="1" applyAlignment="1">
      <alignment horizontal="center" vertical="center" wrapText="1"/>
    </xf>
    <xf numFmtId="3" fontId="23" fillId="0" borderId="1" xfId="1" applyNumberFormat="1" applyFont="1" applyBorder="1" applyAlignment="1">
      <alignment horizontal="right" vertical="center"/>
    </xf>
    <xf numFmtId="0" fontId="17" fillId="0" borderId="1" xfId="1" applyFont="1" applyBorder="1" applyAlignment="1">
      <alignment horizontal="center" vertical="center"/>
    </xf>
    <xf numFmtId="0" fontId="27" fillId="0" borderId="1" xfId="1" applyFont="1" applyBorder="1" applyAlignment="1">
      <alignment horizontal="center" vertical="center"/>
    </xf>
    <xf numFmtId="1" fontId="27" fillId="0" borderId="1" xfId="1" applyNumberFormat="1" applyFont="1" applyBorder="1" applyAlignment="1">
      <alignment vertical="center" wrapText="1"/>
    </xf>
    <xf numFmtId="1" fontId="28" fillId="0" borderId="1" xfId="1" applyNumberFormat="1" applyFont="1" applyBorder="1" applyAlignment="1">
      <alignment horizontal="center" vertical="center" wrapText="1"/>
    </xf>
    <xf numFmtId="3" fontId="29" fillId="0" borderId="1" xfId="1" applyNumberFormat="1" applyFont="1" applyBorder="1" applyAlignment="1">
      <alignment horizontal="right" vertical="center"/>
    </xf>
    <xf numFmtId="1" fontId="29" fillId="0" borderId="1" xfId="1" applyNumberFormat="1" applyFont="1" applyBorder="1" applyAlignment="1">
      <alignment horizontal="right" vertical="center"/>
    </xf>
    <xf numFmtId="0" fontId="4" fillId="0" borderId="1" xfId="1" quotePrefix="1" applyFont="1" applyBorder="1" applyAlignment="1">
      <alignment horizontal="center" vertical="center" wrapText="1"/>
    </xf>
    <xf numFmtId="0" fontId="27" fillId="0" borderId="1" xfId="1" quotePrefix="1" applyFont="1" applyBorder="1" applyAlignment="1">
      <alignment horizontal="center" vertical="center" wrapText="1"/>
    </xf>
    <xf numFmtId="1" fontId="27" fillId="0" borderId="1" xfId="1" applyNumberFormat="1" applyFont="1" applyBorder="1" applyAlignment="1">
      <alignment horizontal="left" vertical="center" wrapText="1"/>
    </xf>
    <xf numFmtId="3" fontId="6" fillId="0" borderId="0" xfId="0" applyNumberFormat="1" applyFont="1" applyAlignment="1">
      <alignment vertical="center"/>
    </xf>
    <xf numFmtId="49" fontId="4" fillId="0" borderId="1" xfId="1" quotePrefix="1" applyNumberFormat="1" applyFont="1" applyBorder="1" applyAlignment="1">
      <alignment horizontal="center" vertical="center" wrapText="1"/>
    </xf>
    <xf numFmtId="1" fontId="19" fillId="0" borderId="1" xfId="1" applyNumberFormat="1" applyFont="1" applyBorder="1" applyAlignment="1">
      <alignment vertical="center"/>
    </xf>
    <xf numFmtId="49" fontId="4" fillId="0" borderId="1" xfId="1" quotePrefix="1" applyNumberFormat="1" applyFont="1" applyBorder="1" applyAlignment="1">
      <alignment horizontal="center" vertical="center"/>
    </xf>
    <xf numFmtId="0" fontId="6" fillId="0" borderId="0" xfId="0" applyFont="1" applyAlignment="1">
      <alignment vertical="center" wrapText="1"/>
    </xf>
    <xf numFmtId="1" fontId="4" fillId="0" borderId="1" xfId="0" quotePrefix="1" applyNumberFormat="1" applyFont="1" applyBorder="1" applyAlignment="1">
      <alignment horizontal="left" vertical="center" wrapText="1"/>
    </xf>
    <xf numFmtId="0" fontId="21" fillId="0" borderId="1" xfId="0" applyFont="1" applyBorder="1" applyAlignment="1">
      <alignment horizontal="center" vertical="center" wrapText="1"/>
    </xf>
    <xf numFmtId="0" fontId="17" fillId="0" borderId="1" xfId="1" quotePrefix="1" applyFont="1" applyBorder="1" applyAlignment="1">
      <alignment horizontal="center" vertical="center" wrapText="1"/>
    </xf>
    <xf numFmtId="0" fontId="17" fillId="0" borderId="1" xfId="1" applyFont="1" applyBorder="1" applyAlignment="1">
      <alignment horizontal="left" vertical="center" wrapText="1"/>
    </xf>
    <xf numFmtId="0" fontId="20" fillId="0" borderId="1" xfId="1" applyFont="1" applyBorder="1" applyAlignment="1">
      <alignment horizontal="center" vertical="center" wrapText="1"/>
    </xf>
    <xf numFmtId="0" fontId="16" fillId="0" borderId="1" xfId="1" applyFont="1" applyBorder="1" applyAlignment="1">
      <alignment horizontal="right" vertical="center"/>
    </xf>
    <xf numFmtId="0" fontId="5" fillId="0" borderId="1" xfId="1" quotePrefix="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1" fontId="16" fillId="0" borderId="1" xfId="1" applyNumberFormat="1" applyFont="1" applyBorder="1" applyAlignment="1">
      <alignment vertical="center"/>
    </xf>
    <xf numFmtId="0" fontId="16" fillId="0" borderId="1" xfId="1" applyFont="1" applyBorder="1" applyAlignment="1">
      <alignment horizontal="center" vertical="center"/>
    </xf>
    <xf numFmtId="1" fontId="16" fillId="0" borderId="1" xfId="1" applyNumberFormat="1" applyFont="1" applyBorder="1" applyAlignment="1">
      <alignment vertical="center" wrapText="1"/>
    </xf>
    <xf numFmtId="1" fontId="16" fillId="0" borderId="1" xfId="1" applyNumberFormat="1" applyFont="1" applyBorder="1" applyAlignment="1">
      <alignment horizontal="center" vertical="center" wrapText="1"/>
    </xf>
    <xf numFmtId="3" fontId="4" fillId="0" borderId="1" xfId="1" applyNumberFormat="1" applyFont="1" applyBorder="1" applyAlignment="1">
      <alignment horizontal="left" vertical="center" wrapText="1"/>
    </xf>
    <xf numFmtId="3" fontId="4" fillId="4" borderId="1" xfId="1" quotePrefix="1" applyNumberFormat="1" applyFont="1" applyFill="1" applyBorder="1" applyAlignment="1">
      <alignment horizontal="center" vertical="center" wrapText="1"/>
    </xf>
    <xf numFmtId="3" fontId="4" fillId="5" borderId="1" xfId="1" quotePrefix="1" applyNumberFormat="1" applyFont="1" applyFill="1" applyBorder="1" applyAlignment="1">
      <alignment horizontal="center" vertical="center" wrapText="1"/>
    </xf>
    <xf numFmtId="3" fontId="16" fillId="4" borderId="1" xfId="1" quotePrefix="1" applyNumberFormat="1" applyFont="1" applyFill="1" applyBorder="1" applyAlignment="1">
      <alignment horizontal="right" vertical="center" wrapText="1"/>
    </xf>
    <xf numFmtId="0" fontId="6" fillId="4" borderId="0" xfId="0" applyFont="1" applyFill="1"/>
    <xf numFmtId="3" fontId="16" fillId="5" borderId="1" xfId="1" quotePrefix="1" applyNumberFormat="1" applyFont="1" applyFill="1" applyBorder="1" applyAlignment="1">
      <alignment horizontal="right" vertical="center" wrapText="1"/>
    </xf>
    <xf numFmtId="0" fontId="6" fillId="5" borderId="0" xfId="0" applyFont="1" applyFill="1"/>
    <xf numFmtId="3" fontId="19" fillId="3" borderId="1" xfId="2" applyNumberFormat="1" applyFont="1" applyFill="1" applyBorder="1" applyAlignment="1">
      <alignment horizontal="right" vertical="center"/>
    </xf>
    <xf numFmtId="3" fontId="19" fillId="3" borderId="1" xfId="2" applyNumberFormat="1" applyFont="1" applyFill="1" applyBorder="1" applyAlignment="1">
      <alignment vertical="center"/>
    </xf>
    <xf numFmtId="0" fontId="12" fillId="2" borderId="10" xfId="0" applyFont="1" applyFill="1" applyBorder="1" applyAlignment="1">
      <alignment horizontal="center" vertical="center" wrapText="1"/>
    </xf>
    <xf numFmtId="167" fontId="19" fillId="0" borderId="1" xfId="2" applyNumberFormat="1" applyFont="1" applyFill="1" applyBorder="1" applyAlignment="1">
      <alignment horizontal="right" vertical="center"/>
    </xf>
    <xf numFmtId="0" fontId="8" fillId="2" borderId="6" xfId="0" applyFont="1" applyFill="1" applyBorder="1" applyAlignment="1">
      <alignment horizontal="center" vertical="center"/>
    </xf>
    <xf numFmtId="3" fontId="36" fillId="2" borderId="6" xfId="0" applyNumberFormat="1" applyFont="1" applyFill="1" applyBorder="1" applyAlignment="1">
      <alignment horizontal="right" vertical="center" wrapText="1"/>
    </xf>
    <xf numFmtId="3" fontId="36" fillId="0" borderId="10" xfId="0" applyNumberFormat="1" applyFont="1" applyBorder="1" applyAlignment="1">
      <alignment vertical="center"/>
    </xf>
    <xf numFmtId="3" fontId="35" fillId="2" borderId="10" xfId="0" applyNumberFormat="1" applyFont="1" applyFill="1" applyBorder="1" applyAlignment="1">
      <alignment vertical="center"/>
    </xf>
    <xf numFmtId="3" fontId="36" fillId="2" borderId="10" xfId="0" applyNumberFormat="1" applyFont="1" applyFill="1" applyBorder="1" applyAlignment="1">
      <alignment vertical="center"/>
    </xf>
    <xf numFmtId="3" fontId="36" fillId="2" borderId="1" xfId="0" applyNumberFormat="1" applyFont="1" applyFill="1" applyBorder="1" applyAlignment="1">
      <alignment horizontal="center" vertical="center" wrapText="1"/>
    </xf>
    <xf numFmtId="3" fontId="35" fillId="0" borderId="10" xfId="0" applyNumberFormat="1" applyFont="1" applyBorder="1" applyAlignment="1">
      <alignment vertical="center"/>
    </xf>
    <xf numFmtId="3" fontId="35" fillId="2" borderId="1" xfId="0" applyNumberFormat="1" applyFont="1" applyFill="1" applyBorder="1" applyAlignment="1">
      <alignment horizontal="center" vertical="center" wrapText="1"/>
    </xf>
    <xf numFmtId="0" fontId="14" fillId="0" borderId="1" xfId="0" applyFont="1" applyBorder="1"/>
    <xf numFmtId="0" fontId="14" fillId="0" borderId="0" xfId="0" applyFont="1" applyAlignment="1">
      <alignment wrapText="1"/>
    </xf>
    <xf numFmtId="0" fontId="14" fillId="0" borderId="1" xfId="0" applyFont="1" applyBorder="1" applyAlignment="1">
      <alignment wrapText="1"/>
    </xf>
    <xf numFmtId="0" fontId="10" fillId="0" borderId="1" xfId="0" applyFont="1" applyBorder="1"/>
    <xf numFmtId="0" fontId="10" fillId="0" borderId="1" xfId="0" applyFont="1" applyBorder="1" applyAlignment="1">
      <alignment wrapText="1"/>
    </xf>
    <xf numFmtId="0" fontId="10" fillId="0" borderId="0" xfId="0" applyFont="1"/>
    <xf numFmtId="0" fontId="10" fillId="0" borderId="0" xfId="0" applyFont="1" applyAlignment="1">
      <alignment wrapText="1"/>
    </xf>
    <xf numFmtId="0" fontId="14" fillId="0" borderId="1" xfId="0" quotePrefix="1" applyFont="1" applyBorder="1" applyAlignment="1">
      <alignment wrapText="1"/>
    </xf>
    <xf numFmtId="3" fontId="34" fillId="0" borderId="0" xfId="0" applyNumberFormat="1" applyFont="1"/>
    <xf numFmtId="3" fontId="4" fillId="0" borderId="1" xfId="1" applyNumberFormat="1" applyFont="1" applyBorder="1" applyAlignment="1">
      <alignment horizontal="center" vertical="center" wrapText="1"/>
    </xf>
    <xf numFmtId="0" fontId="17" fillId="0" borderId="0" xfId="34" applyFont="1"/>
    <xf numFmtId="0" fontId="4" fillId="0" borderId="0" xfId="34" applyFont="1" applyAlignment="1">
      <alignment horizontal="center" vertical="center"/>
    </xf>
    <xf numFmtId="0" fontId="4" fillId="0" borderId="0" xfId="34" applyFont="1"/>
    <xf numFmtId="0" fontId="4" fillId="0" borderId="1" xfId="34" applyFont="1" applyBorder="1" applyAlignment="1">
      <alignment horizontal="center" vertical="center"/>
    </xf>
    <xf numFmtId="0" fontId="4" fillId="0" borderId="1" xfId="34" applyFont="1" applyBorder="1" applyAlignment="1">
      <alignment horizontal="center" vertical="center" wrapText="1"/>
    </xf>
    <xf numFmtId="3" fontId="17" fillId="0" borderId="1" xfId="1" quotePrefix="1" applyNumberFormat="1" applyFont="1" applyBorder="1" applyAlignment="1">
      <alignment horizontal="right" vertical="center" wrapText="1"/>
    </xf>
    <xf numFmtId="0" fontId="17" fillId="0" borderId="1" xfId="34" applyFont="1" applyBorder="1" applyAlignment="1">
      <alignment vertical="center"/>
    </xf>
    <xf numFmtId="3" fontId="17" fillId="0" borderId="0" xfId="34" applyNumberFormat="1" applyFont="1" applyAlignment="1">
      <alignment vertical="center"/>
    </xf>
    <xf numFmtId="0" fontId="17" fillId="0" borderId="1" xfId="34" applyFont="1" applyBorder="1" applyAlignment="1">
      <alignment horizontal="center" vertical="center"/>
    </xf>
    <xf numFmtId="0" fontId="17" fillId="0" borderId="0" xfId="34" applyFont="1" applyAlignment="1">
      <alignment vertical="center"/>
    </xf>
    <xf numFmtId="1" fontId="4" fillId="0" borderId="1" xfId="1" quotePrefix="1" applyNumberFormat="1" applyFont="1" applyBorder="1" applyAlignment="1">
      <alignment horizontal="center" vertical="center" wrapText="1"/>
    </xf>
    <xf numFmtId="1" fontId="17" fillId="0" borderId="1" xfId="1" applyNumberFormat="1" applyFont="1" applyBorder="1" applyAlignment="1">
      <alignment horizontal="center" vertical="center"/>
    </xf>
    <xf numFmtId="1" fontId="17" fillId="0" borderId="1" xfId="1" applyNumberFormat="1" applyFont="1" applyBorder="1" applyAlignment="1">
      <alignment horizontal="center" vertical="center" wrapText="1"/>
    </xf>
    <xf numFmtId="3" fontId="17" fillId="0" borderId="1" xfId="23" quotePrefix="1" applyNumberFormat="1" applyFont="1" applyFill="1" applyBorder="1" applyAlignment="1">
      <alignment horizontal="right" vertical="center" wrapText="1"/>
    </xf>
    <xf numFmtId="0" fontId="4" fillId="0" borderId="1" xfId="34" applyFont="1" applyBorder="1" applyAlignment="1">
      <alignment vertical="center"/>
    </xf>
    <xf numFmtId="3" fontId="4" fillId="0" borderId="1" xfId="1" quotePrefix="1" applyNumberFormat="1" applyFont="1" applyBorder="1" applyAlignment="1">
      <alignment horizontal="right" vertical="center" wrapText="1"/>
    </xf>
    <xf numFmtId="3" fontId="4" fillId="2" borderId="1" xfId="1" quotePrefix="1" applyNumberFormat="1" applyFont="1" applyFill="1" applyBorder="1" applyAlignment="1">
      <alignment horizontal="right" vertical="center" wrapText="1"/>
    </xf>
    <xf numFmtId="3" fontId="31" fillId="0" borderId="0" xfId="52" applyNumberFormat="1" applyFont="1"/>
    <xf numFmtId="3" fontId="4" fillId="0" borderId="1" xfId="34" applyNumberFormat="1" applyFont="1" applyBorder="1" applyAlignment="1">
      <alignment vertical="center"/>
    </xf>
    <xf numFmtId="0" fontId="5" fillId="0" borderId="1" xfId="34" applyFont="1" applyBorder="1" applyAlignment="1">
      <alignment horizontal="center" vertical="center" wrapText="1"/>
    </xf>
    <xf numFmtId="3" fontId="18" fillId="0" borderId="1" xfId="1" quotePrefix="1" applyNumberFormat="1" applyFont="1" applyBorder="1" applyAlignment="1">
      <alignment horizontal="center" vertical="center" wrapText="1"/>
    </xf>
    <xf numFmtId="1" fontId="5" fillId="0" borderId="1" xfId="1" quotePrefix="1" applyNumberFormat="1" applyFont="1" applyBorder="1" applyAlignment="1">
      <alignment horizontal="center" vertical="center" wrapText="1"/>
    </xf>
    <xf numFmtId="3" fontId="22" fillId="0" borderId="1" xfId="1" quotePrefix="1" applyNumberFormat="1" applyFont="1" applyBorder="1" applyAlignment="1">
      <alignment horizontal="center" vertical="center" wrapText="1"/>
    </xf>
    <xf numFmtId="3" fontId="18" fillId="0" borderId="1" xfId="1" quotePrefix="1" applyNumberFormat="1" applyFont="1" applyBorder="1" applyAlignment="1">
      <alignment horizontal="right" vertical="center" wrapText="1"/>
    </xf>
    <xf numFmtId="0" fontId="5" fillId="0" borderId="1" xfId="34" applyFont="1" applyBorder="1" applyAlignment="1">
      <alignment vertical="center"/>
    </xf>
    <xf numFmtId="0" fontId="18" fillId="0" borderId="0" xfId="34" applyFont="1" applyAlignment="1">
      <alignment vertical="center"/>
    </xf>
    <xf numFmtId="0" fontId="5" fillId="0" borderId="1" xfId="34" applyFont="1" applyBorder="1" applyAlignment="1">
      <alignment horizontal="center" vertical="center"/>
    </xf>
    <xf numFmtId="3" fontId="4" fillId="2" borderId="1" xfId="1" quotePrefix="1" applyNumberFormat="1" applyFont="1" applyFill="1" applyBorder="1" applyAlignment="1">
      <alignment horizontal="center" vertical="center" wrapText="1"/>
    </xf>
    <xf numFmtId="3" fontId="4" fillId="2" borderId="1" xfId="1" quotePrefix="1" applyNumberFormat="1" applyFont="1" applyFill="1" applyBorder="1" applyAlignment="1">
      <alignment horizontal="left" vertical="center" wrapText="1"/>
    </xf>
    <xf numFmtId="0" fontId="4" fillId="2" borderId="1" xfId="34" applyFont="1" applyFill="1" applyBorder="1" applyAlignment="1">
      <alignment horizontal="center" vertical="center" wrapText="1"/>
    </xf>
    <xf numFmtId="1" fontId="4" fillId="2" borderId="1" xfId="1" quotePrefix="1" applyNumberFormat="1" applyFont="1" applyFill="1" applyBorder="1" applyAlignment="1">
      <alignment horizontal="center" vertical="center" wrapText="1"/>
    </xf>
    <xf numFmtId="3" fontId="21" fillId="2" borderId="1" xfId="1" quotePrefix="1" applyNumberFormat="1" applyFont="1" applyFill="1" applyBorder="1" applyAlignment="1">
      <alignment horizontal="center" vertical="center" wrapText="1"/>
    </xf>
    <xf numFmtId="3" fontId="4" fillId="6" borderId="1" xfId="34" applyNumberFormat="1" applyFont="1" applyFill="1" applyBorder="1" applyAlignment="1">
      <alignment vertical="center"/>
    </xf>
    <xf numFmtId="3" fontId="4" fillId="2" borderId="1" xfId="34" applyNumberFormat="1" applyFont="1" applyFill="1" applyBorder="1" applyAlignment="1">
      <alignment vertical="center"/>
    </xf>
    <xf numFmtId="0" fontId="4" fillId="2" borderId="1" xfId="34" applyFont="1" applyFill="1" applyBorder="1" applyAlignment="1">
      <alignment vertical="center"/>
    </xf>
    <xf numFmtId="0" fontId="17" fillId="2" borderId="0" xfId="34" applyFont="1" applyFill="1" applyAlignment="1">
      <alignment vertical="center"/>
    </xf>
    <xf numFmtId="0" fontId="4" fillId="2" borderId="1" xfId="34" applyFont="1" applyFill="1" applyBorder="1" applyAlignment="1">
      <alignment horizontal="center" vertical="center"/>
    </xf>
    <xf numFmtId="3" fontId="17" fillId="2" borderId="1" xfId="1" quotePrefix="1" applyNumberFormat="1" applyFont="1" applyFill="1" applyBorder="1" applyAlignment="1">
      <alignment horizontal="center" vertical="center" wrapText="1"/>
    </xf>
    <xf numFmtId="3" fontId="17" fillId="2" borderId="1" xfId="1" quotePrefix="1" applyNumberFormat="1" applyFont="1" applyFill="1" applyBorder="1" applyAlignment="1">
      <alignment horizontal="left" vertical="center" wrapText="1"/>
    </xf>
    <xf numFmtId="3" fontId="20" fillId="2" borderId="1" xfId="1" quotePrefix="1" applyNumberFormat="1" applyFont="1" applyFill="1" applyBorder="1" applyAlignment="1">
      <alignment horizontal="center" vertical="center" wrapText="1"/>
    </xf>
    <xf numFmtId="3" fontId="17" fillId="2" borderId="1" xfId="1" quotePrefix="1" applyNumberFormat="1" applyFont="1" applyFill="1" applyBorder="1" applyAlignment="1">
      <alignment horizontal="right" vertical="center" wrapText="1"/>
    </xf>
    <xf numFmtId="49" fontId="17" fillId="2" borderId="1" xfId="1" applyNumberFormat="1" applyFont="1" applyFill="1" applyBorder="1" applyAlignment="1">
      <alignment horizontal="center" vertical="center"/>
    </xf>
    <xf numFmtId="1" fontId="17" fillId="2" borderId="1" xfId="1" applyNumberFormat="1" applyFont="1" applyFill="1" applyBorder="1" applyAlignment="1">
      <alignment vertical="center" wrapText="1"/>
    </xf>
    <xf numFmtId="49" fontId="18" fillId="2" borderId="1" xfId="1" quotePrefix="1" applyNumberFormat="1" applyFont="1" applyFill="1" applyBorder="1" applyAlignment="1">
      <alignment horizontal="center" vertical="center"/>
    </xf>
    <xf numFmtId="1" fontId="18" fillId="2" borderId="1" xfId="1" applyNumberFormat="1" applyFont="1" applyFill="1" applyBorder="1" applyAlignment="1">
      <alignment vertical="center" wrapText="1"/>
    </xf>
    <xf numFmtId="0" fontId="5" fillId="2" borderId="1" xfId="34" applyFont="1" applyFill="1" applyBorder="1" applyAlignment="1">
      <alignment horizontal="center" vertical="center" wrapText="1"/>
    </xf>
    <xf numFmtId="3" fontId="18" fillId="2" borderId="1" xfId="1" quotePrefix="1" applyNumberFormat="1" applyFont="1" applyFill="1" applyBorder="1" applyAlignment="1">
      <alignment horizontal="center" vertical="center" wrapText="1"/>
    </xf>
    <xf numFmtId="1" fontId="5" fillId="2" borderId="1" xfId="1" quotePrefix="1" applyNumberFormat="1" applyFont="1" applyFill="1" applyBorder="1" applyAlignment="1">
      <alignment horizontal="center" vertical="center" wrapText="1"/>
    </xf>
    <xf numFmtId="3" fontId="22" fillId="2" borderId="1" xfId="1" quotePrefix="1" applyNumberFormat="1" applyFont="1" applyFill="1" applyBorder="1" applyAlignment="1">
      <alignment horizontal="center" vertical="center" wrapText="1"/>
    </xf>
    <xf numFmtId="3" fontId="18" fillId="2" borderId="1" xfId="1" quotePrefix="1" applyNumberFormat="1" applyFont="1" applyFill="1" applyBorder="1" applyAlignment="1">
      <alignment horizontal="right" vertical="center" wrapText="1"/>
    </xf>
    <xf numFmtId="0" fontId="5" fillId="2" borderId="1" xfId="34" applyFont="1" applyFill="1" applyBorder="1" applyAlignment="1">
      <alignment vertical="center"/>
    </xf>
    <xf numFmtId="0" fontId="18" fillId="2" borderId="0" xfId="34" applyFont="1" applyFill="1" applyAlignment="1">
      <alignment vertical="center"/>
    </xf>
    <xf numFmtId="0" fontId="5" fillId="2" borderId="1" xfId="34" applyFont="1" applyFill="1" applyBorder="1" applyAlignment="1">
      <alignment horizontal="center" vertical="center"/>
    </xf>
    <xf numFmtId="0" fontId="18" fillId="2" borderId="1" xfId="34" applyFont="1" applyFill="1" applyBorder="1" applyAlignment="1">
      <alignment horizontal="center" vertical="center" wrapText="1"/>
    </xf>
    <xf numFmtId="1" fontId="18" fillId="2" borderId="1" xfId="1" quotePrefix="1" applyNumberFormat="1" applyFont="1" applyFill="1" applyBorder="1" applyAlignment="1">
      <alignment horizontal="center" vertical="center" wrapText="1"/>
    </xf>
    <xf numFmtId="0" fontId="18" fillId="2" borderId="1" xfId="34" applyFont="1" applyFill="1" applyBorder="1" applyAlignment="1">
      <alignment vertical="center"/>
    </xf>
    <xf numFmtId="0" fontId="18" fillId="2" borderId="1" xfId="34" applyFont="1" applyFill="1" applyBorder="1" applyAlignment="1">
      <alignment horizontal="center" vertical="center"/>
    </xf>
    <xf numFmtId="0" fontId="4" fillId="0" borderId="0" xfId="34" applyFont="1" applyAlignment="1">
      <alignment horizontal="center"/>
    </xf>
    <xf numFmtId="0" fontId="4" fillId="0" borderId="0" xfId="52" applyFont="1"/>
    <xf numFmtId="0" fontId="17" fillId="0" borderId="0" xfId="52" applyFont="1" applyAlignment="1">
      <alignment horizontal="center"/>
    </xf>
    <xf numFmtId="0" fontId="5" fillId="0" borderId="0" xfId="52" applyFont="1" applyAlignment="1">
      <alignment horizontal="center"/>
    </xf>
    <xf numFmtId="0" fontId="5" fillId="0" borderId="0" xfId="52" applyFont="1" applyAlignment="1">
      <alignment horizontal="right"/>
    </xf>
    <xf numFmtId="3" fontId="4" fillId="0" borderId="0" xfId="1" applyNumberFormat="1" applyFont="1" applyAlignment="1">
      <alignment horizontal="center" vertical="center" wrapText="1"/>
    </xf>
    <xf numFmtId="3" fontId="4" fillId="0" borderId="0" xfId="1" quotePrefix="1" applyNumberFormat="1" applyFont="1" applyAlignment="1">
      <alignment horizontal="center" vertical="center" wrapText="1"/>
    </xf>
    <xf numFmtId="0" fontId="17" fillId="0" borderId="1" xfId="5" applyFont="1" applyBorder="1" applyAlignment="1">
      <alignment horizontal="center" vertical="center"/>
    </xf>
    <xf numFmtId="0" fontId="17" fillId="0" borderId="1" xfId="38" applyFont="1" applyBorder="1" applyAlignment="1">
      <alignment vertical="center" wrapText="1"/>
    </xf>
    <xf numFmtId="3" fontId="17" fillId="0" borderId="1" xfId="1" applyNumberFormat="1" applyFont="1" applyBorder="1" applyAlignment="1">
      <alignment horizontal="center" vertical="center" wrapText="1"/>
    </xf>
    <xf numFmtId="170" fontId="17" fillId="0" borderId="1" xfId="51" applyNumberFormat="1" applyFont="1" applyFill="1" applyBorder="1" applyAlignment="1">
      <alignment horizontal="right" vertical="center" wrapText="1"/>
    </xf>
    <xf numFmtId="0" fontId="17" fillId="0" borderId="1" xfId="52" applyFont="1" applyBorder="1" applyAlignment="1">
      <alignment vertical="center"/>
    </xf>
    <xf numFmtId="0" fontId="17" fillId="0" borderId="0" xfId="52" applyFont="1" applyAlignment="1">
      <alignment vertical="center"/>
    </xf>
    <xf numFmtId="0" fontId="4" fillId="0" borderId="1" xfId="5" applyFont="1" applyBorder="1" applyAlignment="1">
      <alignment horizontal="center" vertical="center"/>
    </xf>
    <xf numFmtId="0" fontId="4" fillId="0" borderId="1" xfId="38" applyFont="1" applyBorder="1" applyAlignment="1">
      <alignment vertical="center" wrapText="1"/>
    </xf>
    <xf numFmtId="171" fontId="4" fillId="0" borderId="1" xfId="53" applyNumberFormat="1" applyFont="1" applyFill="1" applyBorder="1" applyAlignment="1">
      <alignment horizontal="right" vertical="center" wrapText="1"/>
    </xf>
    <xf numFmtId="171" fontId="4" fillId="0" borderId="1" xfId="53" applyNumberFormat="1" applyFont="1" applyFill="1" applyBorder="1" applyAlignment="1">
      <alignment vertical="center"/>
    </xf>
    <xf numFmtId="0" fontId="4" fillId="0" borderId="1" xfId="52" applyFont="1" applyBorder="1" applyAlignment="1">
      <alignment vertical="center" wrapText="1"/>
    </xf>
    <xf numFmtId="0" fontId="4" fillId="0" borderId="0" xfId="52" applyFont="1" applyAlignment="1">
      <alignment vertical="center"/>
    </xf>
    <xf numFmtId="0" fontId="4" fillId="0" borderId="1" xfId="52" applyFont="1" applyBorder="1" applyAlignment="1">
      <alignment horizontal="center"/>
    </xf>
    <xf numFmtId="0" fontId="4" fillId="0" borderId="1" xfId="52" applyFont="1" applyBorder="1"/>
    <xf numFmtId="0" fontId="4" fillId="0" borderId="13" xfId="52" applyFont="1" applyBorder="1"/>
    <xf numFmtId="0" fontId="17" fillId="0" borderId="13" xfId="52" applyFont="1" applyBorder="1"/>
    <xf numFmtId="170" fontId="4" fillId="0" borderId="0" xfId="52" applyNumberFormat="1" applyFont="1"/>
    <xf numFmtId="0" fontId="4" fillId="0" borderId="0" xfId="52" applyFont="1" applyAlignment="1">
      <alignment horizontal="center"/>
    </xf>
    <xf numFmtId="0" fontId="17" fillId="0" borderId="0" xfId="52" applyFont="1"/>
    <xf numFmtId="1" fontId="49" fillId="2" borderId="0" xfId="1" applyNumberFormat="1" applyFont="1" applyFill="1" applyAlignment="1">
      <alignment horizontal="center" vertical="center"/>
    </xf>
    <xf numFmtId="1" fontId="50" fillId="2" borderId="0" xfId="1" applyNumberFormat="1" applyFont="1" applyFill="1" applyAlignment="1">
      <alignment vertical="center"/>
    </xf>
    <xf numFmtId="1" fontId="49" fillId="2" borderId="0" xfId="1" applyNumberFormat="1" applyFont="1" applyFill="1" applyAlignment="1">
      <alignment horizontal="center" vertical="center" wrapText="1"/>
    </xf>
    <xf numFmtId="1" fontId="51" fillId="2" borderId="0" xfId="1" applyNumberFormat="1" applyFont="1" applyFill="1" applyAlignment="1">
      <alignment vertical="center"/>
    </xf>
    <xf numFmtId="1" fontId="50" fillId="2" borderId="0" xfId="1" applyNumberFormat="1" applyFont="1" applyFill="1" applyAlignment="1">
      <alignment vertical="center" wrapText="1"/>
    </xf>
    <xf numFmtId="1" fontId="50" fillId="2" borderId="0" xfId="1" applyNumberFormat="1" applyFont="1" applyFill="1" applyAlignment="1">
      <alignment horizontal="right" vertical="center"/>
    </xf>
    <xf numFmtId="3" fontId="51" fillId="2" borderId="0" xfId="1" applyNumberFormat="1" applyFont="1" applyFill="1" applyAlignment="1">
      <alignment horizontal="center" vertical="center" wrapText="1"/>
    </xf>
    <xf numFmtId="3" fontId="50" fillId="2" borderId="1" xfId="1" applyNumberFormat="1" applyFont="1" applyFill="1" applyBorder="1" applyAlignment="1">
      <alignment horizontal="center" vertical="center" wrapText="1"/>
    </xf>
    <xf numFmtId="0" fontId="51" fillId="2" borderId="1" xfId="1" applyFont="1" applyFill="1" applyBorder="1" applyAlignment="1">
      <alignment horizontal="center" vertical="center" wrapText="1"/>
    </xf>
    <xf numFmtId="3" fontId="51" fillId="2" borderId="1" xfId="1" quotePrefix="1" applyNumberFormat="1" applyFont="1" applyFill="1" applyBorder="1" applyAlignment="1">
      <alignment horizontal="center" vertical="center" wrapText="1"/>
    </xf>
    <xf numFmtId="0" fontId="51" fillId="2" borderId="0" xfId="1" applyFont="1" applyFill="1" applyAlignment="1">
      <alignment horizontal="center" vertical="center" wrapText="1"/>
    </xf>
    <xf numFmtId="3" fontId="51" fillId="2" borderId="0" xfId="1" applyNumberFormat="1" applyFont="1" applyFill="1" applyAlignment="1">
      <alignment vertical="center" wrapText="1"/>
    </xf>
    <xf numFmtId="3" fontId="51" fillId="2" borderId="1" xfId="1" applyNumberFormat="1" applyFont="1" applyFill="1" applyBorder="1" applyAlignment="1">
      <alignment vertical="center" wrapText="1"/>
    </xf>
    <xf numFmtId="49" fontId="49" fillId="2" borderId="1" xfId="1" quotePrefix="1" applyNumberFormat="1" applyFont="1" applyFill="1" applyBorder="1" applyAlignment="1">
      <alignment horizontal="center" vertical="center" wrapText="1"/>
    </xf>
    <xf numFmtId="3" fontId="49" fillId="2" borderId="1" xfId="1" applyNumberFormat="1" applyFont="1" applyFill="1" applyBorder="1" applyAlignment="1">
      <alignment horizontal="center" vertical="center" wrapText="1"/>
    </xf>
    <xf numFmtId="3" fontId="49" fillId="2" borderId="1" xfId="1" quotePrefix="1" applyNumberFormat="1" applyFont="1" applyFill="1" applyBorder="1" applyAlignment="1">
      <alignment horizontal="center" vertical="center" wrapText="1"/>
    </xf>
    <xf numFmtId="3" fontId="53" fillId="2" borderId="1" xfId="1" quotePrefix="1" applyNumberFormat="1" applyFont="1" applyFill="1" applyBorder="1" applyAlignment="1">
      <alignment horizontal="center" vertical="center" wrapText="1"/>
    </xf>
    <xf numFmtId="3" fontId="49" fillId="2" borderId="1" xfId="1" quotePrefix="1" applyNumberFormat="1" applyFont="1" applyFill="1" applyBorder="1" applyAlignment="1">
      <alignment vertical="center" wrapText="1"/>
    </xf>
    <xf numFmtId="3" fontId="49" fillId="2" borderId="0" xfId="1" quotePrefix="1" applyNumberFormat="1" applyFont="1" applyFill="1" applyAlignment="1">
      <alignment horizontal="center" vertical="center" wrapText="1"/>
    </xf>
    <xf numFmtId="3" fontId="49" fillId="2" borderId="0" xfId="1" applyNumberFormat="1" applyFont="1" applyFill="1" applyAlignment="1">
      <alignment vertical="center" wrapText="1"/>
    </xf>
    <xf numFmtId="3" fontId="49" fillId="2" borderId="1" xfId="1" applyNumberFormat="1" applyFont="1" applyFill="1" applyBorder="1" applyAlignment="1">
      <alignment vertical="center" wrapText="1"/>
    </xf>
    <xf numFmtId="3" fontId="49" fillId="2" borderId="1" xfId="1" applyNumberFormat="1" applyFont="1" applyFill="1" applyBorder="1" applyAlignment="1">
      <alignment horizontal="left" vertical="center" wrapText="1"/>
    </xf>
    <xf numFmtId="3" fontId="51" fillId="2" borderId="0" xfId="1" quotePrefix="1" applyNumberFormat="1" applyFont="1" applyFill="1" applyAlignment="1">
      <alignment horizontal="center" vertical="center" wrapText="1"/>
    </xf>
    <xf numFmtId="1" fontId="53" fillId="2" borderId="1" xfId="1" applyNumberFormat="1" applyFont="1" applyFill="1" applyBorder="1" applyAlignment="1">
      <alignment horizontal="center" vertical="center" wrapText="1"/>
    </xf>
    <xf numFmtId="49" fontId="54" fillId="2" borderId="1" xfId="1" applyNumberFormat="1" applyFont="1" applyFill="1" applyBorder="1" applyAlignment="1">
      <alignment horizontal="center" vertical="center"/>
    </xf>
    <xf numFmtId="1" fontId="54" fillId="2" borderId="1" xfId="1" applyNumberFormat="1" applyFont="1" applyFill="1" applyBorder="1" applyAlignment="1">
      <alignment vertical="center" wrapText="1"/>
    </xf>
    <xf numFmtId="3" fontId="54" fillId="2" borderId="1" xfId="1" quotePrefix="1" applyNumberFormat="1" applyFont="1" applyFill="1" applyBorder="1" applyAlignment="1">
      <alignment horizontal="center" vertical="center" wrapText="1"/>
    </xf>
    <xf numFmtId="3" fontId="55" fillId="2" borderId="1" xfId="1" quotePrefix="1" applyNumberFormat="1" applyFont="1" applyFill="1" applyBorder="1" applyAlignment="1">
      <alignment horizontal="center" vertical="center" wrapText="1"/>
    </xf>
    <xf numFmtId="3" fontId="54" fillId="2" borderId="1" xfId="1" quotePrefix="1" applyNumberFormat="1" applyFont="1" applyFill="1" applyBorder="1" applyAlignment="1">
      <alignment vertical="center" wrapText="1"/>
    </xf>
    <xf numFmtId="3" fontId="54" fillId="2" borderId="0" xfId="1" quotePrefix="1" applyNumberFormat="1" applyFont="1" applyFill="1" applyAlignment="1">
      <alignment horizontal="center" vertical="center" wrapText="1"/>
    </xf>
    <xf numFmtId="3" fontId="54" fillId="2" borderId="0" xfId="1" applyNumberFormat="1" applyFont="1" applyFill="1" applyAlignment="1">
      <alignment vertical="center" wrapText="1"/>
    </xf>
    <xf numFmtId="3" fontId="54" fillId="2" borderId="1" xfId="1" applyNumberFormat="1" applyFont="1" applyFill="1" applyBorder="1" applyAlignment="1">
      <alignment vertical="center" wrapText="1"/>
    </xf>
    <xf numFmtId="49" fontId="51" fillId="2" borderId="1" xfId="1" quotePrefix="1" applyNumberFormat="1" applyFont="1" applyFill="1" applyBorder="1" applyAlignment="1">
      <alignment horizontal="center" vertical="center" wrapText="1"/>
    </xf>
    <xf numFmtId="3" fontId="56" fillId="2" borderId="1" xfId="1" quotePrefix="1" applyNumberFormat="1" applyFont="1" applyFill="1" applyBorder="1" applyAlignment="1">
      <alignment horizontal="left" vertical="center" wrapText="1"/>
    </xf>
    <xf numFmtId="3" fontId="56" fillId="2" borderId="1" xfId="1" quotePrefix="1" applyNumberFormat="1" applyFont="1" applyFill="1" applyBorder="1" applyAlignment="1">
      <alignment horizontal="center" vertical="center" wrapText="1"/>
    </xf>
    <xf numFmtId="3" fontId="56" fillId="2" borderId="1" xfId="1" quotePrefix="1" applyNumberFormat="1" applyFont="1" applyFill="1" applyBorder="1" applyAlignment="1">
      <alignment horizontal="right" vertical="center" wrapText="1"/>
    </xf>
    <xf numFmtId="3" fontId="51" fillId="2" borderId="1" xfId="1" quotePrefix="1" applyNumberFormat="1" applyFont="1" applyFill="1" applyBorder="1" applyAlignment="1">
      <alignment vertical="center" wrapText="1"/>
    </xf>
    <xf numFmtId="3" fontId="56" fillId="2" borderId="1" xfId="34" applyNumberFormat="1" applyFont="1" applyFill="1" applyBorder="1" applyAlignment="1">
      <alignment vertical="center"/>
    </xf>
    <xf numFmtId="49" fontId="54" fillId="2" borderId="1" xfId="1" quotePrefix="1" applyNumberFormat="1" applyFont="1" applyFill="1" applyBorder="1" applyAlignment="1">
      <alignment horizontal="center" vertical="center" wrapText="1"/>
    </xf>
    <xf numFmtId="3" fontId="54" fillId="2" borderId="1" xfId="1" applyNumberFormat="1" applyFont="1" applyFill="1" applyBorder="1" applyAlignment="1">
      <alignment horizontal="left" vertical="center" wrapText="1"/>
    </xf>
    <xf numFmtId="3" fontId="51" fillId="2" borderId="1" xfId="1" applyNumberFormat="1" applyFont="1" applyFill="1" applyBorder="1" applyAlignment="1">
      <alignment horizontal="left" vertical="center" wrapText="1"/>
    </xf>
    <xf numFmtId="3" fontId="51" fillId="2" borderId="1" xfId="1" quotePrefix="1" applyNumberFormat="1" applyFont="1" applyFill="1" applyBorder="1" applyAlignment="1">
      <alignment horizontal="right" vertical="center" wrapText="1"/>
    </xf>
    <xf numFmtId="3" fontId="51" fillId="2" borderId="10" xfId="1" quotePrefix="1" applyNumberFormat="1" applyFont="1" applyFill="1" applyBorder="1" applyAlignment="1">
      <alignment horizontal="center" vertical="center" wrapText="1"/>
    </xf>
    <xf numFmtId="49" fontId="51" fillId="2" borderId="13" xfId="1" applyNumberFormat="1" applyFont="1" applyFill="1" applyBorder="1" applyAlignment="1">
      <alignment horizontal="center" vertical="center"/>
    </xf>
    <xf numFmtId="1" fontId="51" fillId="2" borderId="13" xfId="1" applyNumberFormat="1" applyFont="1" applyFill="1" applyBorder="1" applyAlignment="1">
      <alignment vertical="center" wrapText="1"/>
    </xf>
    <xf numFmtId="1" fontId="51" fillId="2" borderId="13" xfId="1" applyNumberFormat="1" applyFont="1" applyFill="1" applyBorder="1" applyAlignment="1">
      <alignment horizontal="center" vertical="center" wrapText="1"/>
    </xf>
    <xf numFmtId="1" fontId="51" fillId="2" borderId="13" xfId="1" applyNumberFormat="1" applyFont="1" applyFill="1" applyBorder="1" applyAlignment="1">
      <alignment horizontal="right" vertical="center"/>
    </xf>
    <xf numFmtId="1" fontId="51" fillId="2" borderId="0" xfId="1" applyNumberFormat="1" applyFont="1" applyFill="1" applyAlignment="1">
      <alignment horizontal="right" vertical="center"/>
    </xf>
    <xf numFmtId="1" fontId="51" fillId="2" borderId="1" xfId="1" applyNumberFormat="1" applyFont="1" applyFill="1" applyBorder="1" applyAlignment="1">
      <alignment vertical="center"/>
    </xf>
    <xf numFmtId="49" fontId="51" fillId="2" borderId="0" xfId="1" applyNumberFormat="1" applyFont="1" applyFill="1" applyAlignment="1">
      <alignment horizontal="center" vertical="center"/>
    </xf>
    <xf numFmtId="1" fontId="51" fillId="2" borderId="0" xfId="1" applyNumberFormat="1" applyFont="1" applyFill="1" applyAlignment="1">
      <alignment vertical="center" wrapText="1"/>
    </xf>
    <xf numFmtId="1" fontId="51" fillId="2" borderId="0" xfId="1" applyNumberFormat="1" applyFont="1" applyFill="1" applyAlignment="1">
      <alignment horizontal="center" vertical="center" wrapText="1"/>
    </xf>
    <xf numFmtId="1" fontId="51" fillId="2" borderId="0" xfId="1" applyNumberFormat="1" applyFont="1" applyFill="1" applyAlignment="1">
      <alignment horizontal="left" vertical="center" wrapText="1"/>
    </xf>
    <xf numFmtId="0" fontId="8" fillId="2" borderId="0" xfId="54" applyFont="1" applyFill="1"/>
    <xf numFmtId="0" fontId="31" fillId="2" borderId="0" xfId="54" applyFont="1" applyFill="1"/>
    <xf numFmtId="1" fontId="57" fillId="2" borderId="0" xfId="1" applyNumberFormat="1" applyFont="1" applyFill="1" applyAlignment="1">
      <alignment vertical="center" wrapText="1"/>
    </xf>
    <xf numFmtId="0" fontId="8" fillId="2" borderId="0" xfId="54" applyFont="1" applyFill="1" applyAlignment="1">
      <alignment horizontal="center" vertical="center"/>
    </xf>
    <xf numFmtId="0" fontId="57" fillId="2" borderId="0" xfId="54" applyFont="1" applyFill="1"/>
    <xf numFmtId="3" fontId="17" fillId="2" borderId="3" xfId="1" applyNumberFormat="1" applyFont="1" applyFill="1" applyBorder="1" applyAlignment="1">
      <alignment horizontal="center" vertical="center" wrapText="1"/>
    </xf>
    <xf numFmtId="3" fontId="17" fillId="2" borderId="8" xfId="1" applyNumberFormat="1" applyFont="1" applyFill="1" applyBorder="1" applyAlignment="1">
      <alignment horizontal="center" vertical="center" wrapText="1"/>
    </xf>
    <xf numFmtId="3" fontId="17" fillId="2" borderId="1" xfId="1" applyNumberFormat="1" applyFont="1" applyFill="1" applyBorder="1" applyAlignment="1">
      <alignment horizontal="center" vertical="center" wrapText="1"/>
    </xf>
    <xf numFmtId="171" fontId="8" fillId="2" borderId="0" xfId="54" applyNumberFormat="1" applyFont="1" applyFill="1"/>
    <xf numFmtId="3" fontId="17" fillId="2" borderId="13" xfId="1" applyNumberFormat="1" applyFont="1" applyFill="1" applyBorder="1" applyAlignment="1">
      <alignment horizontal="center" vertical="center" wrapText="1"/>
    </xf>
    <xf numFmtId="170" fontId="8" fillId="2" borderId="0" xfId="54" applyNumberFormat="1" applyFont="1" applyFill="1"/>
    <xf numFmtId="3" fontId="8" fillId="2" borderId="0" xfId="54" applyNumberFormat="1" applyFont="1" applyFill="1"/>
    <xf numFmtId="3" fontId="4" fillId="2" borderId="10" xfId="1" quotePrefix="1" applyNumberFormat="1" applyFont="1" applyFill="1" applyBorder="1" applyAlignment="1">
      <alignment horizontal="center" vertical="center" wrapText="1"/>
    </xf>
    <xf numFmtId="3" fontId="4" fillId="2" borderId="12" xfId="1" quotePrefix="1" applyNumberFormat="1" applyFont="1" applyFill="1" applyBorder="1" applyAlignment="1">
      <alignment horizontal="center" vertical="center" wrapText="1"/>
    </xf>
    <xf numFmtId="1" fontId="8" fillId="2" borderId="0" xfId="54" applyNumberFormat="1" applyFont="1" applyFill="1"/>
    <xf numFmtId="171" fontId="17" fillId="2" borderId="1" xfId="53" quotePrefix="1" applyNumberFormat="1" applyFont="1" applyFill="1" applyBorder="1" applyAlignment="1">
      <alignment vertical="center" wrapText="1"/>
    </xf>
    <xf numFmtId="3" fontId="4" fillId="2" borderId="13" xfId="1" quotePrefix="1" applyNumberFormat="1" applyFont="1" applyFill="1" applyBorder="1" applyAlignment="1">
      <alignment horizontal="center" vertical="center" wrapText="1"/>
    </xf>
    <xf numFmtId="3" fontId="17" fillId="2" borderId="13" xfId="1" quotePrefix="1" applyNumberFormat="1" applyFont="1" applyFill="1" applyBorder="1" applyAlignment="1">
      <alignment horizontal="center" vertical="center" wrapText="1"/>
    </xf>
    <xf numFmtId="171" fontId="17" fillId="2" borderId="13" xfId="53" quotePrefix="1" applyNumberFormat="1" applyFont="1" applyFill="1" applyBorder="1" applyAlignment="1">
      <alignment vertical="center" wrapText="1"/>
    </xf>
    <xf numFmtId="3" fontId="4" fillId="2" borderId="0" xfId="1" quotePrefix="1" applyNumberFormat="1" applyFont="1" applyFill="1" applyAlignment="1">
      <alignment horizontal="center" vertical="center" wrapText="1"/>
    </xf>
    <xf numFmtId="3" fontId="17" fillId="2" borderId="13" xfId="1" applyNumberFormat="1" applyFont="1" applyFill="1" applyBorder="1" applyAlignment="1">
      <alignment horizontal="left" vertical="center" wrapText="1"/>
    </xf>
    <xf numFmtId="0" fontId="58" fillId="2" borderId="1" xfId="54" applyFont="1" applyFill="1" applyBorder="1" applyAlignment="1">
      <alignment horizontal="center" vertical="center"/>
    </xf>
    <xf numFmtId="171" fontId="17" fillId="2" borderId="13" xfId="53" applyNumberFormat="1" applyFont="1" applyFill="1" applyBorder="1" applyAlignment="1">
      <alignment horizontal="right" vertical="center" wrapText="1"/>
    </xf>
    <xf numFmtId="171" fontId="17" fillId="2" borderId="6" xfId="53" applyNumberFormat="1" applyFont="1" applyFill="1" applyBorder="1" applyAlignment="1">
      <alignment horizontal="right" vertical="center" wrapText="1"/>
    </xf>
    <xf numFmtId="0" fontId="32" fillId="2" borderId="1" xfId="54" applyFont="1" applyFill="1" applyBorder="1" applyAlignment="1">
      <alignment horizontal="center" vertical="center" wrapText="1"/>
    </xf>
    <xf numFmtId="171" fontId="31" fillId="2" borderId="0" xfId="54" applyNumberFormat="1" applyFont="1" applyFill="1"/>
    <xf numFmtId="49" fontId="17" fillId="2" borderId="1" xfId="1" quotePrefix="1" applyNumberFormat="1" applyFont="1" applyFill="1" applyBorder="1" applyAlignment="1">
      <alignment horizontal="center" vertical="center" wrapText="1"/>
    </xf>
    <xf numFmtId="3" fontId="17" fillId="2" borderId="1" xfId="1" applyNumberFormat="1" applyFont="1" applyFill="1" applyBorder="1" applyAlignment="1">
      <alignment horizontal="left" vertical="center" wrapText="1"/>
    </xf>
    <xf numFmtId="0" fontId="4" fillId="2" borderId="1" xfId="54" applyFont="1" applyFill="1" applyBorder="1" applyAlignment="1">
      <alignment horizontal="center" vertical="center" wrapText="1"/>
    </xf>
    <xf numFmtId="171" fontId="17" fillId="2" borderId="1" xfId="53" applyNumberFormat="1" applyFont="1" applyFill="1" applyBorder="1" applyAlignment="1">
      <alignment horizontal="right" vertical="center" wrapText="1"/>
    </xf>
    <xf numFmtId="1" fontId="32" fillId="2" borderId="1" xfId="54" applyNumberFormat="1" applyFont="1" applyFill="1" applyBorder="1" applyAlignment="1">
      <alignment horizontal="center" vertical="center" wrapText="1"/>
    </xf>
    <xf numFmtId="170" fontId="31" fillId="2" borderId="0" xfId="54" applyNumberFormat="1" applyFont="1" applyFill="1"/>
    <xf numFmtId="49" fontId="4" fillId="2" borderId="1" xfId="1" quotePrefix="1" applyNumberFormat="1" applyFont="1" applyFill="1" applyBorder="1" applyAlignment="1">
      <alignment horizontal="center" vertical="center" wrapText="1"/>
    </xf>
    <xf numFmtId="0" fontId="4" fillId="2" borderId="1" xfId="55" applyFont="1" applyFill="1" applyBorder="1" applyAlignment="1">
      <alignment horizontal="left" vertical="center" wrapText="1"/>
    </xf>
    <xf numFmtId="171" fontId="4" fillId="2" borderId="1" xfId="53" applyNumberFormat="1" applyFont="1" applyFill="1" applyBorder="1" applyAlignment="1">
      <alignment horizontal="right" vertical="center" wrapText="1"/>
    </xf>
    <xf numFmtId="171" fontId="4" fillId="2" borderId="1" xfId="53" applyNumberFormat="1" applyFont="1" applyFill="1" applyBorder="1" applyAlignment="1">
      <alignment vertical="center"/>
    </xf>
    <xf numFmtId="171" fontId="4" fillId="2" borderId="11" xfId="53" applyNumberFormat="1" applyFont="1" applyFill="1" applyBorder="1"/>
    <xf numFmtId="171" fontId="4" fillId="2" borderId="1" xfId="53" applyNumberFormat="1" applyFont="1" applyFill="1" applyBorder="1"/>
    <xf numFmtId="171" fontId="4" fillId="2" borderId="10" xfId="53" quotePrefix="1" applyNumberFormat="1" applyFont="1" applyFill="1" applyBorder="1" applyAlignment="1">
      <alignment horizontal="right" vertical="center" wrapText="1"/>
    </xf>
    <xf numFmtId="171" fontId="4" fillId="2" borderId="10" xfId="53" applyNumberFormat="1" applyFont="1" applyFill="1" applyBorder="1" applyAlignment="1">
      <alignment horizontal="right" vertical="center" wrapText="1"/>
    </xf>
    <xf numFmtId="0" fontId="4" fillId="2" borderId="1" xfId="54" applyFont="1" applyFill="1" applyBorder="1" applyAlignment="1">
      <alignment horizontal="left" vertical="center" wrapText="1"/>
    </xf>
    <xf numFmtId="0" fontId="4" fillId="2" borderId="1" xfId="54" applyFont="1" applyFill="1" applyBorder="1" applyAlignment="1">
      <alignment horizontal="justify" vertical="center"/>
    </xf>
    <xf numFmtId="1" fontId="53" fillId="2" borderId="1" xfId="1" applyNumberFormat="1" applyFont="1" applyFill="1" applyBorder="1" applyAlignment="1">
      <alignment horizontal="left" vertical="center"/>
    </xf>
    <xf numFmtId="0" fontId="56" fillId="2" borderId="1" xfId="54" applyFont="1" applyFill="1" applyBorder="1" applyAlignment="1">
      <alignment horizontal="center" vertical="center" wrapText="1"/>
    </xf>
    <xf numFmtId="171" fontId="53" fillId="2" borderId="1" xfId="53" applyNumberFormat="1" applyFont="1" applyFill="1" applyBorder="1" applyAlignment="1">
      <alignment horizontal="right" vertical="center" wrapText="1"/>
    </xf>
    <xf numFmtId="171" fontId="53" fillId="2" borderId="10" xfId="53" applyNumberFormat="1" applyFont="1" applyFill="1" applyBorder="1" applyAlignment="1">
      <alignment horizontal="right" vertical="center" wrapText="1"/>
    </xf>
    <xf numFmtId="0" fontId="17" fillId="2" borderId="1" xfId="5" applyFont="1" applyFill="1" applyBorder="1" applyAlignment="1">
      <alignment horizontal="center" vertical="center" wrapText="1"/>
    </xf>
    <xf numFmtId="0" fontId="17" fillId="2" borderId="1" xfId="5" applyFont="1" applyFill="1" applyBorder="1" applyAlignment="1">
      <alignment vertical="center" wrapText="1"/>
    </xf>
    <xf numFmtId="0" fontId="17" fillId="2" borderId="1" xfId="54" applyFont="1" applyFill="1" applyBorder="1" applyAlignment="1">
      <alignment horizontal="center" vertical="center" wrapText="1"/>
    </xf>
    <xf numFmtId="171" fontId="17" fillId="2" borderId="10" xfId="53" applyNumberFormat="1" applyFont="1" applyFill="1" applyBorder="1" applyAlignment="1">
      <alignment horizontal="right" vertical="center" wrapText="1"/>
    </xf>
    <xf numFmtId="0" fontId="56" fillId="2" borderId="4" xfId="54" applyFont="1" applyFill="1" applyBorder="1" applyAlignment="1">
      <alignment vertical="center" wrapText="1"/>
    </xf>
    <xf numFmtId="0" fontId="56" fillId="2" borderId="1" xfId="5" applyFont="1" applyFill="1" applyBorder="1" applyAlignment="1">
      <alignment horizontal="center" vertical="center" wrapText="1"/>
    </xf>
    <xf numFmtId="0" fontId="56" fillId="2" borderId="1" xfId="5" applyFont="1" applyFill="1" applyBorder="1" applyAlignment="1">
      <alignment vertical="center" wrapText="1"/>
    </xf>
    <xf numFmtId="171" fontId="56" fillId="2" borderId="1" xfId="53" applyNumberFormat="1" applyFont="1" applyFill="1" applyBorder="1" applyAlignment="1">
      <alignment vertical="center"/>
    </xf>
    <xf numFmtId="171" fontId="56" fillId="2" borderId="11" xfId="53" applyNumberFormat="1" applyFont="1" applyFill="1" applyBorder="1"/>
    <xf numFmtId="171" fontId="56" fillId="2" borderId="1" xfId="53" applyNumberFormat="1" applyFont="1" applyFill="1" applyBorder="1"/>
    <xf numFmtId="171" fontId="56" fillId="2" borderId="10" xfId="53" quotePrefix="1" applyNumberFormat="1" applyFont="1" applyFill="1" applyBorder="1" applyAlignment="1">
      <alignment horizontal="right" vertical="center" wrapText="1"/>
    </xf>
    <xf numFmtId="171" fontId="56" fillId="2" borderId="1" xfId="53" applyNumberFormat="1" applyFont="1" applyFill="1" applyBorder="1" applyAlignment="1">
      <alignment horizontal="right" vertical="center" wrapText="1"/>
    </xf>
    <xf numFmtId="171" fontId="56" fillId="2" borderId="10" xfId="53" applyNumberFormat="1" applyFont="1" applyFill="1" applyBorder="1" applyAlignment="1">
      <alignment horizontal="right" vertical="center" wrapText="1"/>
    </xf>
    <xf numFmtId="171" fontId="17" fillId="2" borderId="1" xfId="53" quotePrefix="1" applyNumberFormat="1" applyFont="1" applyFill="1" applyBorder="1" applyAlignment="1">
      <alignment horizontal="right" vertical="center" wrapText="1"/>
    </xf>
    <xf numFmtId="171" fontId="17" fillId="2" borderId="10" xfId="53" quotePrefix="1" applyNumberFormat="1" applyFont="1" applyFill="1" applyBorder="1" applyAlignment="1">
      <alignment horizontal="right" vertical="center" wrapText="1"/>
    </xf>
    <xf numFmtId="0" fontId="4" fillId="2" borderId="1" xfId="55" quotePrefix="1" applyFont="1" applyFill="1" applyBorder="1" applyAlignment="1">
      <alignment horizontal="center" vertical="center"/>
    </xf>
    <xf numFmtId="49" fontId="4" fillId="2" borderId="1" xfId="16" applyNumberFormat="1" applyFont="1" applyFill="1" applyBorder="1" applyAlignment="1">
      <alignment horizontal="left" vertical="center" wrapText="1"/>
    </xf>
    <xf numFmtId="0" fontId="56" fillId="2" borderId="1" xfId="37" applyFont="1" applyFill="1" applyBorder="1" applyAlignment="1">
      <alignment horizontal="left" vertical="center" wrapText="1"/>
    </xf>
    <xf numFmtId="1" fontId="4" fillId="2" borderId="1" xfId="1" applyNumberFormat="1" applyFont="1" applyFill="1" applyBorder="1" applyAlignment="1">
      <alignment horizontal="center" vertical="center" wrapText="1"/>
    </xf>
    <xf numFmtId="3" fontId="56" fillId="2" borderId="1" xfId="37" applyNumberFormat="1" applyFont="1" applyFill="1" applyBorder="1" applyAlignment="1">
      <alignment horizontal="left" vertical="center" wrapText="1"/>
    </xf>
    <xf numFmtId="0" fontId="56" fillId="2" borderId="1" xfId="54" applyFont="1" applyFill="1" applyBorder="1" applyAlignment="1">
      <alignment vertical="center" wrapText="1"/>
    </xf>
    <xf numFmtId="3" fontId="56" fillId="2" borderId="1" xfId="1" applyNumberFormat="1" applyFont="1" applyFill="1" applyBorder="1" applyAlignment="1">
      <alignment horizontal="center" vertical="center" wrapText="1"/>
    </xf>
    <xf numFmtId="3" fontId="56" fillId="2" borderId="1" xfId="1" applyNumberFormat="1" applyFont="1" applyFill="1" applyBorder="1" applyAlignment="1">
      <alignment horizontal="left" vertical="center" wrapText="1"/>
    </xf>
    <xf numFmtId="171" fontId="56" fillId="2" borderId="1" xfId="53" quotePrefix="1" applyNumberFormat="1" applyFont="1" applyFill="1" applyBorder="1" applyAlignment="1">
      <alignment horizontal="right" vertical="center" wrapText="1"/>
    </xf>
    <xf numFmtId="170" fontId="56" fillId="2" borderId="1" xfId="54" applyNumberFormat="1" applyFont="1" applyFill="1" applyBorder="1" applyAlignment="1">
      <alignment horizontal="center" vertical="center" wrapText="1"/>
    </xf>
    <xf numFmtId="3" fontId="4" fillId="2" borderId="1" xfId="1" applyNumberFormat="1" applyFont="1" applyFill="1" applyBorder="1" applyAlignment="1">
      <alignment horizontal="left" vertical="center" wrapText="1"/>
    </xf>
    <xf numFmtId="171" fontId="4" fillId="2" borderId="10" xfId="53" applyNumberFormat="1" applyFont="1" applyFill="1" applyBorder="1" applyAlignment="1">
      <alignment vertical="center"/>
    </xf>
    <xf numFmtId="0" fontId="4" fillId="2" borderId="1" xfId="54" applyFont="1" applyFill="1" applyBorder="1" applyAlignment="1">
      <alignment horizontal="center" vertical="center"/>
    </xf>
    <xf numFmtId="0" fontId="4" fillId="2" borderId="1" xfId="54" applyFont="1" applyFill="1" applyBorder="1" applyAlignment="1">
      <alignment vertical="center" wrapText="1"/>
    </xf>
    <xf numFmtId="171" fontId="17" fillId="2" borderId="11" xfId="53" applyNumberFormat="1" applyFont="1" applyFill="1" applyBorder="1" applyAlignment="1">
      <alignment vertical="center"/>
    </xf>
    <xf numFmtId="171" fontId="17" fillId="2" borderId="1" xfId="53" applyNumberFormat="1" applyFont="1" applyFill="1" applyBorder="1" applyAlignment="1">
      <alignment vertical="center"/>
    </xf>
    <xf numFmtId="49" fontId="17" fillId="2" borderId="13" xfId="1" quotePrefix="1" applyNumberFormat="1" applyFont="1" applyFill="1" applyBorder="1" applyAlignment="1">
      <alignment horizontal="center" vertical="center" wrapText="1"/>
    </xf>
    <xf numFmtId="170" fontId="4" fillId="2" borderId="13" xfId="54" applyNumberFormat="1" applyFont="1" applyFill="1" applyBorder="1" applyAlignment="1">
      <alignment horizontal="center" vertical="center" wrapText="1"/>
    </xf>
    <xf numFmtId="1" fontId="17" fillId="2" borderId="1" xfId="1" applyNumberFormat="1" applyFont="1" applyFill="1" applyBorder="1" applyAlignment="1">
      <alignment vertical="center"/>
    </xf>
    <xf numFmtId="0" fontId="53" fillId="2" borderId="1" xfId="1" quotePrefix="1" applyFont="1" applyFill="1" applyBorder="1" applyAlignment="1">
      <alignment horizontal="center" vertical="center"/>
    </xf>
    <xf numFmtId="0" fontId="53" fillId="2" borderId="1" xfId="5" applyFont="1" applyFill="1" applyBorder="1" applyAlignment="1">
      <alignment vertical="center" wrapText="1"/>
    </xf>
    <xf numFmtId="49" fontId="53" fillId="2" borderId="1" xfId="16" applyNumberFormat="1" applyFont="1" applyFill="1" applyBorder="1" applyAlignment="1">
      <alignment horizontal="left" vertical="center" wrapText="1"/>
    </xf>
    <xf numFmtId="0" fontId="53" fillId="2" borderId="1" xfId="54" applyFont="1" applyFill="1" applyBorder="1" applyAlignment="1">
      <alignment horizontal="center" vertical="center" wrapText="1"/>
    </xf>
    <xf numFmtId="0" fontId="4" fillId="2" borderId="1" xfId="1" quotePrefix="1" applyFont="1" applyFill="1" applyBorder="1" applyAlignment="1">
      <alignment horizontal="center" vertical="center"/>
    </xf>
    <xf numFmtId="0" fontId="4" fillId="2" borderId="1" xfId="5" applyFont="1" applyFill="1" applyBorder="1" applyAlignment="1">
      <alignment vertical="center" wrapText="1"/>
    </xf>
    <xf numFmtId="171" fontId="17" fillId="2" borderId="1" xfId="53" applyNumberFormat="1" applyFont="1" applyFill="1" applyBorder="1" applyAlignment="1">
      <alignment horizontal="right" vertical="center"/>
    </xf>
    <xf numFmtId="171" fontId="56" fillId="2" borderId="11" xfId="53" applyNumberFormat="1" applyFont="1" applyFill="1" applyBorder="1" applyAlignment="1">
      <alignment vertical="center"/>
    </xf>
    <xf numFmtId="171" fontId="17" fillId="2" borderId="10" xfId="53" applyNumberFormat="1" applyFont="1" applyFill="1" applyBorder="1" applyAlignment="1">
      <alignment vertical="center"/>
    </xf>
    <xf numFmtId="171" fontId="17" fillId="2" borderId="11" xfId="53" applyNumberFormat="1" applyFont="1" applyFill="1" applyBorder="1"/>
    <xf numFmtId="171" fontId="17" fillId="2" borderId="1" xfId="53" applyNumberFormat="1" applyFont="1" applyFill="1" applyBorder="1"/>
    <xf numFmtId="171" fontId="17" fillId="2" borderId="10" xfId="53" applyNumberFormat="1" applyFont="1" applyFill="1" applyBorder="1"/>
    <xf numFmtId="171" fontId="56" fillId="2" borderId="10" xfId="53" applyNumberFormat="1" applyFont="1" applyFill="1" applyBorder="1"/>
    <xf numFmtId="3" fontId="4" fillId="2" borderId="1" xfId="1" applyNumberFormat="1" applyFont="1" applyFill="1" applyBorder="1" applyAlignment="1">
      <alignment horizontal="center" vertical="center" wrapText="1"/>
    </xf>
    <xf numFmtId="171" fontId="56" fillId="2" borderId="11" xfId="53" quotePrefix="1" applyNumberFormat="1" applyFont="1" applyFill="1" applyBorder="1" applyAlignment="1">
      <alignment horizontal="right" vertical="center" wrapText="1"/>
    </xf>
    <xf numFmtId="0" fontId="53" fillId="2" borderId="1" xfId="5" applyFont="1" applyFill="1" applyBorder="1" applyAlignment="1">
      <alignment horizontal="center" vertical="center" wrapText="1"/>
    </xf>
    <xf numFmtId="0" fontId="53" fillId="2" borderId="1" xfId="54" applyFont="1" applyFill="1" applyBorder="1" applyAlignment="1">
      <alignment vertical="center" wrapText="1"/>
    </xf>
    <xf numFmtId="171" fontId="53" fillId="2" borderId="1" xfId="53" quotePrefix="1" applyNumberFormat="1" applyFont="1" applyFill="1" applyBorder="1" applyAlignment="1">
      <alignment horizontal="right" vertical="center" wrapText="1"/>
    </xf>
    <xf numFmtId="171" fontId="53" fillId="2" borderId="1" xfId="53" applyNumberFormat="1" applyFont="1" applyFill="1" applyBorder="1" applyAlignment="1">
      <alignment vertical="center"/>
    </xf>
    <xf numFmtId="171" fontId="53" fillId="2" borderId="11" xfId="53" quotePrefix="1" applyNumberFormat="1" applyFont="1" applyFill="1" applyBorder="1" applyAlignment="1">
      <alignment horizontal="right" vertical="center" wrapText="1"/>
    </xf>
    <xf numFmtId="171" fontId="53" fillId="2" borderId="10" xfId="53" quotePrefix="1" applyNumberFormat="1" applyFont="1" applyFill="1" applyBorder="1" applyAlignment="1">
      <alignment horizontal="right" vertical="center" wrapText="1"/>
    </xf>
    <xf numFmtId="0" fontId="59" fillId="2" borderId="0" xfId="54" applyFont="1" applyFill="1"/>
    <xf numFmtId="170" fontId="59" fillId="2" borderId="0" xfId="54" applyNumberFormat="1" applyFont="1" applyFill="1"/>
    <xf numFmtId="3" fontId="56" fillId="2" borderId="1" xfId="54" applyNumberFormat="1" applyFont="1" applyFill="1" applyBorder="1" applyAlignment="1">
      <alignment horizontal="center" vertical="center" wrapText="1"/>
    </xf>
    <xf numFmtId="0" fontId="31" fillId="2" borderId="0" xfId="54" applyFont="1" applyFill="1" applyAlignment="1">
      <alignment horizontal="center" vertical="center"/>
    </xf>
    <xf numFmtId="3" fontId="31" fillId="2" borderId="0" xfId="54" applyNumberFormat="1" applyFont="1" applyFill="1"/>
    <xf numFmtId="0" fontId="32" fillId="2" borderId="0" xfId="54" applyFont="1" applyFill="1" applyAlignment="1">
      <alignment horizontal="center" vertical="center" wrapText="1"/>
    </xf>
    <xf numFmtId="3" fontId="17" fillId="2" borderId="1" xfId="1" applyNumberFormat="1" applyFont="1" applyFill="1" applyBorder="1" applyAlignment="1">
      <alignment vertical="center" wrapText="1"/>
    </xf>
    <xf numFmtId="49" fontId="4" fillId="2" borderId="1" xfId="1" applyNumberFormat="1" applyFont="1" applyFill="1" applyBorder="1" applyAlignment="1">
      <alignment horizontal="center" vertical="center" wrapText="1"/>
    </xf>
    <xf numFmtId="0" fontId="60" fillId="2" borderId="1" xfId="56" applyFont="1" applyFill="1" applyBorder="1" applyAlignment="1">
      <alignment vertical="center" wrapText="1"/>
    </xf>
    <xf numFmtId="164" fontId="61" fillId="2" borderId="16" xfId="1" applyNumberFormat="1" applyFont="1" applyFill="1" applyBorder="1" applyAlignment="1">
      <alignment horizontal="center" vertical="center" wrapText="1"/>
    </xf>
    <xf numFmtId="0" fontId="60" fillId="2" borderId="1" xfId="56" applyFont="1" applyFill="1" applyBorder="1" applyAlignment="1">
      <alignment horizontal="left" vertical="center" wrapText="1"/>
    </xf>
    <xf numFmtId="0" fontId="4" fillId="2" borderId="1" xfId="5" applyFont="1" applyFill="1" applyBorder="1" applyAlignment="1">
      <alignment horizontal="left" vertical="center" wrapText="1"/>
    </xf>
    <xf numFmtId="171" fontId="60" fillId="2" borderId="1" xfId="53" applyNumberFormat="1" applyFont="1" applyFill="1" applyBorder="1" applyAlignment="1">
      <alignment horizontal="right" vertical="center" wrapText="1"/>
    </xf>
    <xf numFmtId="171" fontId="4" fillId="2" borderId="11" xfId="53" applyNumberFormat="1" applyFont="1" applyFill="1" applyBorder="1" applyAlignment="1">
      <alignment vertical="center"/>
    </xf>
    <xf numFmtId="171" fontId="60" fillId="2" borderId="10" xfId="53" applyNumberFormat="1" applyFont="1" applyFill="1" applyBorder="1" applyAlignment="1">
      <alignment horizontal="right" vertical="center" wrapText="1"/>
    </xf>
    <xf numFmtId="2" fontId="4" fillId="2" borderId="1" xfId="5" applyNumberFormat="1" applyFont="1" applyFill="1" applyBorder="1" applyAlignment="1">
      <alignment vertical="center" wrapText="1"/>
    </xf>
    <xf numFmtId="164" fontId="61" fillId="2" borderId="17" xfId="1" applyNumberFormat="1" applyFont="1" applyFill="1" applyBorder="1" applyAlignment="1">
      <alignment horizontal="center" vertical="center" wrapText="1"/>
    </xf>
    <xf numFmtId="164" fontId="61" fillId="2" borderId="1" xfId="1" applyNumberFormat="1" applyFont="1" applyFill="1" applyBorder="1" applyAlignment="1">
      <alignment horizontal="center" vertical="center" wrapText="1"/>
    </xf>
    <xf numFmtId="49" fontId="4" fillId="2" borderId="13" xfId="1" applyNumberFormat="1" applyFont="1" applyFill="1" applyBorder="1" applyAlignment="1">
      <alignment horizontal="center" vertical="center" wrapText="1"/>
    </xf>
    <xf numFmtId="0" fontId="60" fillId="2" borderId="13" xfId="56" applyFont="1" applyFill="1" applyBorder="1" applyAlignment="1">
      <alignment horizontal="left" vertical="center" wrapText="1"/>
    </xf>
    <xf numFmtId="171" fontId="4" fillId="2" borderId="13" xfId="53" applyNumberFormat="1" applyFont="1" applyFill="1" applyBorder="1" applyAlignment="1">
      <alignment horizontal="right" vertical="center" wrapText="1"/>
    </xf>
    <xf numFmtId="171" fontId="4" fillId="2" borderId="13" xfId="53" applyNumberFormat="1" applyFont="1" applyFill="1" applyBorder="1" applyAlignment="1">
      <alignment vertical="center"/>
    </xf>
    <xf numFmtId="171" fontId="17" fillId="2" borderId="9" xfId="53" applyNumberFormat="1" applyFont="1" applyFill="1" applyBorder="1" applyAlignment="1">
      <alignment vertical="center"/>
    </xf>
    <xf numFmtId="171" fontId="17" fillId="2" borderId="13" xfId="53" applyNumberFormat="1" applyFont="1" applyFill="1" applyBorder="1" applyAlignment="1">
      <alignment vertical="center"/>
    </xf>
    <xf numFmtId="171" fontId="4" fillId="2" borderId="6" xfId="53" quotePrefix="1" applyNumberFormat="1" applyFont="1" applyFill="1" applyBorder="1" applyAlignment="1">
      <alignment horizontal="right" vertical="center" wrapText="1"/>
    </xf>
    <xf numFmtId="171" fontId="4" fillId="2" borderId="6" xfId="53" applyNumberFormat="1" applyFont="1" applyFill="1" applyBorder="1" applyAlignment="1">
      <alignment horizontal="right" vertical="center" wrapText="1"/>
    </xf>
    <xf numFmtId="49" fontId="53" fillId="2" borderId="13" xfId="1" applyNumberFormat="1" applyFont="1" applyFill="1" applyBorder="1" applyAlignment="1">
      <alignment horizontal="center" vertical="center" wrapText="1"/>
    </xf>
    <xf numFmtId="0" fontId="62" fillId="2" borderId="13" xfId="56" applyFont="1" applyFill="1" applyBorder="1" applyAlignment="1">
      <alignment horizontal="left" vertical="center" wrapText="1"/>
    </xf>
    <xf numFmtId="164" fontId="63" fillId="2" borderId="1" xfId="1" applyNumberFormat="1" applyFont="1" applyFill="1" applyBorder="1" applyAlignment="1">
      <alignment horizontal="center" vertical="center" wrapText="1"/>
    </xf>
    <xf numFmtId="171" fontId="53" fillId="2" borderId="13" xfId="53" applyNumberFormat="1" applyFont="1" applyFill="1" applyBorder="1" applyAlignment="1">
      <alignment horizontal="right" vertical="center" wrapText="1"/>
    </xf>
    <xf numFmtId="171" fontId="53" fillId="2" borderId="6" xfId="53" applyNumberFormat="1" applyFont="1" applyFill="1" applyBorder="1" applyAlignment="1">
      <alignment horizontal="right" vertical="center" wrapText="1"/>
    </xf>
    <xf numFmtId="1" fontId="36" fillId="2" borderId="0" xfId="54" applyNumberFormat="1" applyFont="1" applyFill="1"/>
    <xf numFmtId="3" fontId="4" fillId="2" borderId="1" xfId="4" applyNumberFormat="1" applyFont="1" applyFill="1" applyBorder="1" applyAlignment="1">
      <alignment horizontal="right" vertical="center" wrapText="1"/>
    </xf>
    <xf numFmtId="170" fontId="4" fillId="2" borderId="1" xfId="57" applyNumberFormat="1" applyFont="1" applyFill="1" applyBorder="1" applyAlignment="1">
      <alignment horizontal="right" vertical="center" wrapText="1"/>
    </xf>
    <xf numFmtId="171" fontId="31" fillId="2" borderId="0" xfId="2" applyNumberFormat="1" applyFont="1" applyFill="1"/>
    <xf numFmtId="0" fontId="56" fillId="2" borderId="4" xfId="54" applyFont="1" applyFill="1" applyBorder="1" applyAlignment="1">
      <alignment horizontal="center" vertical="center" wrapText="1"/>
    </xf>
    <xf numFmtId="0" fontId="56" fillId="2" borderId="13" xfId="54" applyFont="1" applyFill="1" applyBorder="1" applyAlignment="1">
      <alignment horizontal="center" vertical="center" wrapText="1"/>
    </xf>
    <xf numFmtId="0" fontId="57" fillId="2" borderId="7" xfId="54" applyFont="1" applyFill="1" applyBorder="1" applyAlignment="1">
      <alignment horizontal="center"/>
    </xf>
    <xf numFmtId="1" fontId="56" fillId="2" borderId="1" xfId="54" applyNumberFormat="1" applyFont="1" applyFill="1" applyBorder="1" applyAlignment="1">
      <alignment horizontal="center" vertical="center" wrapText="1"/>
    </xf>
    <xf numFmtId="0" fontId="60" fillId="2" borderId="4" xfId="56" applyFont="1" applyFill="1" applyBorder="1" applyAlignment="1">
      <alignment horizontal="left" vertical="center" wrapText="1"/>
    </xf>
    <xf numFmtId="171" fontId="4" fillId="2" borderId="4" xfId="53" applyNumberFormat="1" applyFont="1" applyFill="1" applyBorder="1" applyAlignment="1">
      <alignment horizontal="right" vertical="center" wrapText="1"/>
    </xf>
    <xf numFmtId="171" fontId="4" fillId="2" borderId="4" xfId="53" applyNumberFormat="1" applyFont="1" applyFill="1" applyBorder="1" applyAlignment="1">
      <alignment vertical="center"/>
    </xf>
    <xf numFmtId="171" fontId="17" fillId="2" borderId="5" xfId="53" applyNumberFormat="1" applyFont="1" applyFill="1" applyBorder="1" applyAlignment="1">
      <alignment vertical="center"/>
    </xf>
    <xf numFmtId="171" fontId="17" fillId="2" borderId="4" xfId="53" applyNumberFormat="1" applyFont="1" applyFill="1" applyBorder="1" applyAlignment="1">
      <alignment vertical="center"/>
    </xf>
    <xf numFmtId="171" fontId="4" fillId="2" borderId="2" xfId="53" quotePrefix="1" applyNumberFormat="1" applyFont="1" applyFill="1" applyBorder="1" applyAlignment="1">
      <alignment horizontal="right" vertical="center" wrapText="1"/>
    </xf>
    <xf numFmtId="171" fontId="17" fillId="2" borderId="4" xfId="53" applyNumberFormat="1" applyFont="1" applyFill="1" applyBorder="1" applyAlignment="1">
      <alignment horizontal="right" vertical="center" wrapText="1"/>
    </xf>
    <xf numFmtId="171" fontId="60" fillId="2" borderId="4" xfId="53" applyNumberFormat="1" applyFont="1" applyFill="1" applyBorder="1" applyAlignment="1">
      <alignment horizontal="right" vertical="center" wrapText="1"/>
    </xf>
    <xf numFmtId="49" fontId="4" fillId="2" borderId="4" xfId="1" applyNumberFormat="1" applyFont="1" applyFill="1" applyBorder="1" applyAlignment="1">
      <alignment horizontal="center" vertical="center" wrapText="1"/>
    </xf>
    <xf numFmtId="0" fontId="31" fillId="2" borderId="1" xfId="54" applyFont="1" applyFill="1" applyBorder="1"/>
    <xf numFmtId="0" fontId="31" fillId="2" borderId="1" xfId="54" applyFont="1" applyFill="1" applyBorder="1" applyAlignment="1">
      <alignment horizontal="center" vertical="center"/>
    </xf>
    <xf numFmtId="0" fontId="19" fillId="2" borderId="1" xfId="54" applyFont="1" applyFill="1" applyBorder="1" applyAlignment="1">
      <alignment horizontal="center" wrapText="1"/>
    </xf>
    <xf numFmtId="0" fontId="65" fillId="2" borderId="1" xfId="54" applyFont="1" applyFill="1" applyBorder="1" applyAlignment="1">
      <alignment horizontal="center" vertical="center" wrapText="1"/>
    </xf>
    <xf numFmtId="171" fontId="4" fillId="2" borderId="1" xfId="53" quotePrefix="1" applyNumberFormat="1" applyFont="1" applyFill="1" applyBorder="1" applyAlignment="1">
      <alignment horizontal="right" vertical="center" wrapText="1"/>
    </xf>
    <xf numFmtId="49" fontId="55" fillId="2" borderId="1" xfId="1" applyNumberFormat="1" applyFont="1" applyFill="1" applyBorder="1" applyAlignment="1">
      <alignment horizontal="center" vertical="center" wrapText="1"/>
    </xf>
    <xf numFmtId="0" fontId="55" fillId="2" borderId="1" xfId="5" applyFont="1" applyFill="1" applyBorder="1" applyAlignment="1">
      <alignment horizontal="left" vertical="center" wrapText="1"/>
    </xf>
    <xf numFmtId="164" fontId="66" fillId="2" borderId="8" xfId="1" applyNumberFormat="1" applyFont="1" applyFill="1" applyBorder="1" applyAlignment="1">
      <alignment horizontal="center" vertical="center" wrapText="1"/>
    </xf>
    <xf numFmtId="171" fontId="55" fillId="2" borderId="1" xfId="53" applyNumberFormat="1" applyFont="1" applyFill="1" applyBorder="1" applyAlignment="1">
      <alignment horizontal="right" vertical="center" wrapText="1"/>
    </xf>
    <xf numFmtId="171" fontId="55" fillId="2" borderId="1" xfId="53" applyNumberFormat="1" applyFont="1" applyFill="1" applyBorder="1" applyAlignment="1">
      <alignment vertical="center"/>
    </xf>
    <xf numFmtId="171" fontId="55" fillId="2" borderId="11" xfId="53" applyNumberFormat="1" applyFont="1" applyFill="1" applyBorder="1" applyAlignment="1">
      <alignment vertical="center"/>
    </xf>
    <xf numFmtId="171" fontId="55" fillId="2" borderId="10" xfId="53" quotePrefix="1" applyNumberFormat="1" applyFont="1" applyFill="1" applyBorder="1" applyAlignment="1">
      <alignment horizontal="right" vertical="center" wrapText="1"/>
    </xf>
    <xf numFmtId="171" fontId="55" fillId="2" borderId="10" xfId="53" applyNumberFormat="1" applyFont="1" applyFill="1" applyBorder="1" applyAlignment="1">
      <alignment horizontal="right" vertical="center" wrapText="1"/>
    </xf>
    <xf numFmtId="0" fontId="55" fillId="2" borderId="13" xfId="54" applyFont="1" applyFill="1" applyBorder="1" applyAlignment="1">
      <alignment vertical="center" wrapText="1"/>
    </xf>
    <xf numFmtId="0" fontId="67" fillId="2" borderId="0" xfId="54" applyFont="1" applyFill="1"/>
    <xf numFmtId="3" fontId="68" fillId="2" borderId="0" xfId="54" applyNumberFormat="1" applyFont="1" applyFill="1"/>
    <xf numFmtId="1" fontId="68" fillId="2" borderId="0" xfId="54" applyNumberFormat="1" applyFont="1" applyFill="1"/>
    <xf numFmtId="170" fontId="67" fillId="2" borderId="0" xfId="54" applyNumberFormat="1" applyFont="1" applyFill="1"/>
    <xf numFmtId="0" fontId="56" fillId="2" borderId="8" xfId="54" applyFont="1" applyFill="1" applyBorder="1" applyAlignment="1">
      <alignment vertical="center" wrapText="1"/>
    </xf>
    <xf numFmtId="1" fontId="56" fillId="2" borderId="4" xfId="54" applyNumberFormat="1" applyFont="1" applyFill="1" applyBorder="1" applyAlignment="1">
      <alignment vertical="center" wrapText="1"/>
    </xf>
    <xf numFmtId="1" fontId="56" fillId="2" borderId="1" xfId="54" applyNumberFormat="1" applyFont="1" applyFill="1" applyBorder="1" applyAlignment="1">
      <alignment vertical="center" wrapText="1"/>
    </xf>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right"/>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8" xfId="0" applyFont="1" applyFill="1" applyBorder="1" applyAlignment="1">
      <alignment horizontal="center" vertical="center"/>
    </xf>
    <xf numFmtId="0" fontId="17" fillId="0" borderId="0" xfId="34" applyFont="1" applyAlignment="1">
      <alignment horizontal="center"/>
    </xf>
    <xf numFmtId="0" fontId="17" fillId="0" borderId="0" xfId="34" applyFont="1" applyAlignment="1">
      <alignment horizontal="center" vertical="center" wrapText="1"/>
    </xf>
    <xf numFmtId="0" fontId="17" fillId="0" borderId="0" xfId="34" applyFont="1" applyAlignment="1">
      <alignment horizontal="center" vertical="center"/>
    </xf>
    <xf numFmtId="0" fontId="5" fillId="0" borderId="0" xfId="34" applyFont="1" applyAlignment="1">
      <alignment horizontal="center"/>
    </xf>
    <xf numFmtId="0" fontId="5" fillId="0" borderId="0" xfId="34" applyFont="1" applyAlignment="1">
      <alignment horizontal="right"/>
    </xf>
    <xf numFmtId="3" fontId="4" fillId="0" borderId="1" xfId="1" applyNumberFormat="1" applyFont="1" applyBorder="1" applyAlignment="1">
      <alignment horizontal="center" vertical="center" wrapText="1"/>
    </xf>
    <xf numFmtId="3" fontId="4" fillId="0" borderId="4" xfId="1" applyNumberFormat="1" applyFont="1" applyBorder="1" applyAlignment="1">
      <alignment horizontal="center" vertical="center" wrapText="1"/>
    </xf>
    <xf numFmtId="3" fontId="4" fillId="0" borderId="8" xfId="1" applyNumberFormat="1" applyFont="1" applyBorder="1" applyAlignment="1">
      <alignment horizontal="center" vertical="center" wrapText="1"/>
    </xf>
    <xf numFmtId="3" fontId="4" fillId="0" borderId="13" xfId="1" applyNumberFormat="1" applyFont="1" applyBorder="1" applyAlignment="1">
      <alignment horizontal="center" vertical="center" wrapText="1"/>
    </xf>
    <xf numFmtId="3" fontId="4" fillId="0" borderId="2" xfId="1" applyNumberFormat="1" applyFont="1" applyBorder="1" applyAlignment="1">
      <alignment horizontal="center" vertical="center" wrapText="1"/>
    </xf>
    <xf numFmtId="3" fontId="4" fillId="0" borderId="3" xfId="1" applyNumberFormat="1" applyFont="1" applyBorder="1" applyAlignment="1">
      <alignment horizontal="center" vertical="center" wrapText="1"/>
    </xf>
    <xf numFmtId="3" fontId="4" fillId="0" borderId="6" xfId="1" applyNumberFormat="1" applyFont="1" applyBorder="1" applyAlignment="1">
      <alignment horizontal="center" vertical="center" wrapText="1"/>
    </xf>
    <xf numFmtId="3" fontId="4" fillId="0" borderId="7" xfId="1" applyNumberFormat="1" applyFont="1" applyBorder="1" applyAlignment="1">
      <alignment horizontal="center" vertical="center" wrapText="1"/>
    </xf>
    <xf numFmtId="3" fontId="4" fillId="0" borderId="14" xfId="1" applyNumberFormat="1" applyFont="1" applyBorder="1" applyAlignment="1">
      <alignment horizontal="center" vertical="center" wrapText="1"/>
    </xf>
    <xf numFmtId="3" fontId="4" fillId="0" borderId="5" xfId="1" applyNumberFormat="1" applyFont="1" applyBorder="1" applyAlignment="1">
      <alignment horizontal="center" vertical="center" wrapText="1"/>
    </xf>
    <xf numFmtId="3" fontId="4" fillId="0" borderId="9" xfId="1" applyNumberFormat="1" applyFont="1" applyBorder="1" applyAlignment="1">
      <alignment horizontal="center" vertical="center" wrapText="1"/>
    </xf>
    <xf numFmtId="0" fontId="4" fillId="0" borderId="10" xfId="34" applyFont="1" applyBorder="1" applyAlignment="1">
      <alignment horizontal="center" vertical="center"/>
    </xf>
    <xf numFmtId="0" fontId="4" fillId="0" borderId="11" xfId="34" applyFont="1" applyBorder="1" applyAlignment="1">
      <alignment horizontal="center" vertical="center"/>
    </xf>
    <xf numFmtId="0" fontId="4" fillId="0" borderId="12" xfId="34" applyFont="1" applyBorder="1" applyAlignment="1">
      <alignment horizontal="center" vertical="center"/>
    </xf>
    <xf numFmtId="0" fontId="4" fillId="0" borderId="4" xfId="34" applyFont="1" applyBorder="1" applyAlignment="1">
      <alignment horizontal="center" vertical="center" wrapText="1"/>
    </xf>
    <xf numFmtId="0" fontId="4" fillId="0" borderId="8" xfId="34" applyFont="1" applyBorder="1" applyAlignment="1">
      <alignment horizontal="center" vertical="center" wrapText="1"/>
    </xf>
    <xf numFmtId="0" fontId="4" fillId="0" borderId="13" xfId="34" applyFont="1" applyBorder="1" applyAlignment="1">
      <alignment horizontal="center" vertical="center" wrapText="1"/>
    </xf>
    <xf numFmtId="0" fontId="17" fillId="0" borderId="0" xfId="52" applyFont="1" applyAlignment="1">
      <alignment horizontal="center"/>
    </xf>
    <xf numFmtId="0" fontId="17" fillId="0" borderId="0" xfId="52" applyFont="1" applyAlignment="1">
      <alignment horizontal="center" vertical="center" wrapText="1"/>
    </xf>
    <xf numFmtId="0" fontId="17" fillId="0" borderId="0" xfId="52" applyFont="1" applyAlignment="1">
      <alignment horizontal="center" vertical="center"/>
    </xf>
    <xf numFmtId="0" fontId="5" fillId="0" borderId="0" xfId="52" applyFont="1" applyAlignment="1">
      <alignment horizontal="center"/>
    </xf>
    <xf numFmtId="0" fontId="5" fillId="0" borderId="0" xfId="52" applyFont="1" applyAlignment="1">
      <alignment horizontal="right"/>
    </xf>
    <xf numFmtId="3" fontId="17" fillId="0" borderId="1" xfId="1" applyNumberFormat="1" applyFont="1" applyBorder="1" applyAlignment="1">
      <alignment horizontal="center" vertical="center" wrapText="1"/>
    </xf>
    <xf numFmtId="3" fontId="17" fillId="0" borderId="2" xfId="1" applyNumberFormat="1" applyFont="1" applyBorder="1" applyAlignment="1">
      <alignment horizontal="center" vertical="center" wrapText="1"/>
    </xf>
    <xf numFmtId="3" fontId="17" fillId="0" borderId="5" xfId="1" applyNumberFormat="1" applyFont="1" applyBorder="1" applyAlignment="1">
      <alignment horizontal="center" vertical="center" wrapText="1"/>
    </xf>
    <xf numFmtId="3" fontId="17" fillId="0" borderId="3" xfId="1" applyNumberFormat="1" applyFont="1" applyBorder="1" applyAlignment="1">
      <alignment horizontal="center" vertical="center" wrapText="1"/>
    </xf>
    <xf numFmtId="3" fontId="17" fillId="0" borderId="6" xfId="1" applyNumberFormat="1" applyFont="1" applyBorder="1" applyAlignment="1">
      <alignment horizontal="center" vertical="center" wrapText="1"/>
    </xf>
    <xf numFmtId="3" fontId="17" fillId="0" borderId="9" xfId="1" applyNumberFormat="1" applyFont="1" applyBorder="1" applyAlignment="1">
      <alignment horizontal="center" vertical="center" wrapText="1"/>
    </xf>
    <xf numFmtId="3" fontId="17" fillId="0" borderId="7" xfId="1" applyNumberFormat="1" applyFont="1" applyBorder="1" applyAlignment="1">
      <alignment horizontal="center" vertical="center" wrapText="1"/>
    </xf>
    <xf numFmtId="3" fontId="17" fillId="0" borderId="4" xfId="1" applyNumberFormat="1" applyFont="1" applyBorder="1" applyAlignment="1">
      <alignment horizontal="center" vertical="center" wrapText="1"/>
    </xf>
    <xf numFmtId="3" fontId="17" fillId="0" borderId="8" xfId="1" applyNumberFormat="1" applyFont="1" applyBorder="1" applyAlignment="1">
      <alignment horizontal="center" vertical="center" wrapText="1"/>
    </xf>
    <xf numFmtId="3" fontId="17" fillId="0" borderId="13" xfId="1" applyNumberFormat="1" applyFont="1" applyBorder="1" applyAlignment="1">
      <alignment horizontal="center" vertical="center" wrapText="1"/>
    </xf>
    <xf numFmtId="3" fontId="18" fillId="0" borderId="1" xfId="1" applyNumberFormat="1" applyFont="1" applyBorder="1" applyAlignment="1">
      <alignment horizontal="center" vertical="center" wrapText="1"/>
    </xf>
    <xf numFmtId="0" fontId="56" fillId="2" borderId="4" xfId="54" applyFont="1" applyFill="1" applyBorder="1" applyAlignment="1">
      <alignment horizontal="center" vertical="center" wrapText="1"/>
    </xf>
    <xf numFmtId="0" fontId="56" fillId="2" borderId="8" xfId="54" applyFont="1" applyFill="1" applyBorder="1" applyAlignment="1">
      <alignment horizontal="center" vertical="center" wrapText="1"/>
    </xf>
    <xf numFmtId="0" fontId="56" fillId="2" borderId="13" xfId="54" applyFont="1" applyFill="1" applyBorder="1" applyAlignment="1">
      <alignment horizontal="center" vertical="center" wrapText="1"/>
    </xf>
    <xf numFmtId="0" fontId="12" fillId="2" borderId="0" xfId="54" applyFont="1" applyFill="1" applyAlignment="1">
      <alignment horizontal="center" vertical="center"/>
    </xf>
    <xf numFmtId="1" fontId="12" fillId="2" borderId="0" xfId="1" applyNumberFormat="1" applyFont="1" applyFill="1" applyAlignment="1">
      <alignment horizontal="center" vertical="center" wrapText="1"/>
    </xf>
    <xf numFmtId="1" fontId="57" fillId="2" borderId="0" xfId="1" applyNumberFormat="1" applyFont="1" applyFill="1" applyAlignment="1">
      <alignment horizontal="center" vertical="center" wrapText="1"/>
    </xf>
    <xf numFmtId="3" fontId="17" fillId="2" borderId="1" xfId="1" applyNumberFormat="1" applyFont="1" applyFill="1" applyBorder="1" applyAlignment="1">
      <alignment horizontal="center" vertical="center" wrapText="1"/>
    </xf>
    <xf numFmtId="3" fontId="16" fillId="2" borderId="1" xfId="1" applyNumberFormat="1" applyFont="1" applyFill="1" applyBorder="1" applyAlignment="1">
      <alignment horizontal="center" vertical="center" wrapText="1"/>
    </xf>
    <xf numFmtId="3" fontId="4" fillId="2" borderId="12" xfId="1" applyNumberFormat="1" applyFont="1" applyFill="1" applyBorder="1" applyAlignment="1">
      <alignment horizontal="center" vertical="center" wrapText="1"/>
    </xf>
    <xf numFmtId="3" fontId="17" fillId="2" borderId="4" xfId="1" applyNumberFormat="1" applyFont="1" applyFill="1" applyBorder="1" applyAlignment="1">
      <alignment horizontal="center" vertical="center" wrapText="1"/>
    </xf>
    <xf numFmtId="3" fontId="17" fillId="2" borderId="8" xfId="1" applyNumberFormat="1" applyFont="1" applyFill="1" applyBorder="1" applyAlignment="1">
      <alignment horizontal="center" vertical="center" wrapText="1"/>
    </xf>
    <xf numFmtId="3" fontId="17" fillId="2" borderId="13" xfId="1" applyNumberFormat="1" applyFont="1" applyFill="1" applyBorder="1" applyAlignment="1">
      <alignment horizontal="center" vertical="center" wrapText="1"/>
    </xf>
    <xf numFmtId="3" fontId="17" fillId="2" borderId="10" xfId="1" applyNumberFormat="1" applyFont="1" applyFill="1" applyBorder="1" applyAlignment="1">
      <alignment horizontal="center" vertical="center" wrapText="1"/>
    </xf>
    <xf numFmtId="3" fontId="17" fillId="2" borderId="11" xfId="1" applyNumberFormat="1" applyFont="1" applyFill="1" applyBorder="1" applyAlignment="1">
      <alignment horizontal="center" vertical="center" wrapText="1"/>
    </xf>
    <xf numFmtId="3" fontId="17" fillId="2" borderId="12" xfId="1" applyNumberFormat="1" applyFont="1" applyFill="1" applyBorder="1" applyAlignment="1">
      <alignment horizontal="center" vertical="center" wrapText="1"/>
    </xf>
    <xf numFmtId="3" fontId="17" fillId="2" borderId="14" xfId="1" applyNumberFormat="1" applyFont="1" applyFill="1" applyBorder="1" applyAlignment="1">
      <alignment horizontal="center" vertical="center" wrapText="1"/>
    </xf>
    <xf numFmtId="3" fontId="17" fillId="2" borderId="0" xfId="1" applyNumberFormat="1" applyFont="1" applyFill="1" applyAlignment="1">
      <alignment horizontal="center" vertical="center" wrapText="1"/>
    </xf>
    <xf numFmtId="3" fontId="17" fillId="2" borderId="6" xfId="1" applyNumberFormat="1" applyFont="1" applyFill="1" applyBorder="1" applyAlignment="1">
      <alignment horizontal="center" vertical="center" wrapText="1"/>
    </xf>
    <xf numFmtId="3" fontId="17" fillId="2" borderId="9" xfId="1" applyNumberFormat="1" applyFont="1" applyFill="1" applyBorder="1" applyAlignment="1">
      <alignment horizontal="center" vertical="center" wrapText="1"/>
    </xf>
    <xf numFmtId="3" fontId="18" fillId="2" borderId="4" xfId="1" applyNumberFormat="1" applyFont="1" applyFill="1" applyBorder="1" applyAlignment="1">
      <alignment horizontal="center" vertical="center" wrapText="1"/>
    </xf>
    <xf numFmtId="3" fontId="18" fillId="2" borderId="13" xfId="1" applyNumberFormat="1" applyFont="1" applyFill="1" applyBorder="1" applyAlignment="1">
      <alignment horizontal="center" vertical="center" wrapText="1"/>
    </xf>
    <xf numFmtId="3" fontId="18" fillId="2" borderId="2" xfId="1" applyNumberFormat="1" applyFont="1" applyFill="1" applyBorder="1" applyAlignment="1">
      <alignment horizontal="center" vertical="center" wrapText="1"/>
    </xf>
    <xf numFmtId="3" fontId="18" fillId="2" borderId="6" xfId="1" applyNumberFormat="1" applyFont="1" applyFill="1" applyBorder="1" applyAlignment="1">
      <alignment horizontal="center" vertical="center" wrapText="1"/>
    </xf>
    <xf numFmtId="3" fontId="17" fillId="2" borderId="2" xfId="1" applyNumberFormat="1" applyFont="1" applyFill="1" applyBorder="1" applyAlignment="1">
      <alignment horizontal="center" vertical="center" wrapText="1"/>
    </xf>
    <xf numFmtId="3" fontId="17" fillId="2" borderId="5" xfId="1" applyNumberFormat="1" applyFont="1" applyFill="1" applyBorder="1" applyAlignment="1">
      <alignment horizontal="center" vertical="center" wrapText="1"/>
    </xf>
    <xf numFmtId="3" fontId="17" fillId="2" borderId="3" xfId="1" applyNumberFormat="1" applyFont="1" applyFill="1" applyBorder="1" applyAlignment="1">
      <alignment horizontal="center" vertical="center" wrapText="1"/>
    </xf>
    <xf numFmtId="3" fontId="17" fillId="2" borderId="7" xfId="1" applyNumberFormat="1" applyFont="1" applyFill="1" applyBorder="1" applyAlignment="1">
      <alignment horizontal="center" vertical="center" wrapText="1"/>
    </xf>
    <xf numFmtId="3" fontId="23" fillId="2" borderId="4" xfId="1" applyNumberFormat="1" applyFont="1" applyFill="1" applyBorder="1" applyAlignment="1">
      <alignment horizontal="center" vertical="center" wrapText="1"/>
    </xf>
    <xf numFmtId="3" fontId="23" fillId="2" borderId="8" xfId="1" applyNumberFormat="1" applyFont="1" applyFill="1" applyBorder="1" applyAlignment="1">
      <alignment horizontal="center" vertical="center" wrapText="1"/>
    </xf>
    <xf numFmtId="3" fontId="23" fillId="2" borderId="13" xfId="1" applyNumberFormat="1" applyFont="1" applyFill="1" applyBorder="1" applyAlignment="1">
      <alignment horizontal="center" vertical="center" wrapText="1"/>
    </xf>
    <xf numFmtId="3" fontId="23" fillId="2" borderId="2" xfId="1" applyNumberFormat="1" applyFont="1" applyFill="1" applyBorder="1" applyAlignment="1">
      <alignment horizontal="center" vertical="center" wrapText="1"/>
    </xf>
    <xf numFmtId="3" fontId="23" fillId="2" borderId="5" xfId="1" applyNumberFormat="1" applyFont="1" applyFill="1" applyBorder="1" applyAlignment="1">
      <alignment horizontal="center" vertical="center" wrapText="1"/>
    </xf>
    <xf numFmtId="3" fontId="23" fillId="2" borderId="6" xfId="1" applyNumberFormat="1" applyFont="1" applyFill="1" applyBorder="1" applyAlignment="1">
      <alignment horizontal="center" vertical="center" wrapText="1"/>
    </xf>
    <xf numFmtId="3" fontId="23" fillId="2" borderId="9" xfId="1" applyNumberFormat="1" applyFont="1" applyFill="1" applyBorder="1" applyAlignment="1">
      <alignment horizontal="center" vertical="center" wrapText="1"/>
    </xf>
    <xf numFmtId="1" fontId="49" fillId="2" borderId="0" xfId="1" applyNumberFormat="1" applyFont="1" applyFill="1" applyAlignment="1">
      <alignment horizontal="center" vertical="center"/>
    </xf>
    <xf numFmtId="1" fontId="49" fillId="2" borderId="0" xfId="1" applyNumberFormat="1" applyFont="1" applyFill="1" applyAlignment="1">
      <alignment horizontal="center" vertical="center" wrapText="1"/>
    </xf>
    <xf numFmtId="1" fontId="50" fillId="2" borderId="0" xfId="1" applyNumberFormat="1" applyFont="1" applyFill="1" applyAlignment="1">
      <alignment horizontal="center" vertical="center" wrapText="1"/>
    </xf>
    <xf numFmtId="1" fontId="50" fillId="2" borderId="9" xfId="1" applyNumberFormat="1" applyFont="1" applyFill="1" applyBorder="1" applyAlignment="1">
      <alignment horizontal="right" vertical="center"/>
    </xf>
    <xf numFmtId="49" fontId="51" fillId="2" borderId="1" xfId="1" applyNumberFormat="1" applyFont="1" applyFill="1" applyBorder="1" applyAlignment="1">
      <alignment horizontal="center" vertical="center" wrapText="1"/>
    </xf>
    <xf numFmtId="3" fontId="51" fillId="2" borderId="1" xfId="1" applyNumberFormat="1" applyFont="1" applyFill="1" applyBorder="1" applyAlignment="1">
      <alignment horizontal="center" vertical="center" wrapText="1"/>
    </xf>
    <xf numFmtId="3" fontId="51" fillId="2" borderId="2" xfId="1" applyNumberFormat="1" applyFont="1" applyFill="1" applyBorder="1" applyAlignment="1">
      <alignment horizontal="center" vertical="center" wrapText="1"/>
    </xf>
    <xf numFmtId="3" fontId="51" fillId="2" borderId="3" xfId="1" applyNumberFormat="1" applyFont="1" applyFill="1" applyBorder="1" applyAlignment="1">
      <alignment horizontal="center" vertical="center" wrapText="1"/>
    </xf>
    <xf numFmtId="3" fontId="51" fillId="2" borderId="6" xfId="1" applyNumberFormat="1" applyFont="1" applyFill="1" applyBorder="1" applyAlignment="1">
      <alignment horizontal="center" vertical="center" wrapText="1"/>
    </xf>
    <xf numFmtId="3" fontId="51" fillId="2" borderId="7" xfId="1" applyNumberFormat="1" applyFont="1" applyFill="1" applyBorder="1" applyAlignment="1">
      <alignment horizontal="center" vertical="center" wrapText="1"/>
    </xf>
    <xf numFmtId="3" fontId="51" fillId="2" borderId="5" xfId="1" applyNumberFormat="1" applyFont="1" applyFill="1" applyBorder="1" applyAlignment="1">
      <alignment horizontal="center" vertical="center" wrapText="1"/>
    </xf>
    <xf numFmtId="3" fontId="51" fillId="2" borderId="9" xfId="1" applyNumberFormat="1" applyFont="1" applyFill="1" applyBorder="1" applyAlignment="1">
      <alignment horizontal="center" vertical="center" wrapText="1"/>
    </xf>
    <xf numFmtId="3" fontId="51" fillId="2" borderId="10" xfId="1" applyNumberFormat="1" applyFont="1" applyFill="1" applyBorder="1" applyAlignment="1">
      <alignment horizontal="center" vertical="center" wrapText="1"/>
    </xf>
    <xf numFmtId="3" fontId="51" fillId="2" borderId="11" xfId="1" applyNumberFormat="1" applyFont="1" applyFill="1" applyBorder="1" applyAlignment="1">
      <alignment horizontal="center" vertical="center" wrapText="1"/>
    </xf>
    <xf numFmtId="3" fontId="51" fillId="2" borderId="12" xfId="1" applyNumberFormat="1" applyFont="1" applyFill="1" applyBorder="1" applyAlignment="1">
      <alignment horizontal="center" vertical="center" wrapText="1"/>
    </xf>
    <xf numFmtId="3" fontId="51" fillId="2" borderId="14" xfId="1" applyNumberFormat="1" applyFont="1" applyFill="1" applyBorder="1" applyAlignment="1">
      <alignment horizontal="center" vertical="center" wrapText="1"/>
    </xf>
    <xf numFmtId="3" fontId="51" fillId="2" borderId="15" xfId="1" applyNumberFormat="1" applyFont="1" applyFill="1" applyBorder="1" applyAlignment="1">
      <alignment horizontal="center" vertical="center" wrapText="1"/>
    </xf>
    <xf numFmtId="3" fontId="51" fillId="2" borderId="4" xfId="1" applyNumberFormat="1" applyFont="1" applyFill="1" applyBorder="1" applyAlignment="1">
      <alignment horizontal="center" vertical="center" wrapText="1"/>
    </xf>
    <xf numFmtId="3" fontId="51" fillId="2" borderId="8" xfId="1" applyNumberFormat="1" applyFont="1" applyFill="1" applyBorder="1" applyAlignment="1">
      <alignment horizontal="center" vertical="center" wrapText="1"/>
    </xf>
    <xf numFmtId="3" fontId="51" fillId="2" borderId="13" xfId="1" applyNumberFormat="1" applyFont="1" applyFill="1" applyBorder="1" applyAlignment="1">
      <alignment horizontal="center" vertical="center" wrapText="1"/>
    </xf>
    <xf numFmtId="3" fontId="50" fillId="2" borderId="4" xfId="1" applyNumberFormat="1" applyFont="1" applyFill="1" applyBorder="1" applyAlignment="1">
      <alignment horizontal="center" vertical="center" wrapText="1"/>
    </xf>
    <xf numFmtId="3" fontId="50" fillId="2" borderId="8" xfId="1" applyNumberFormat="1" applyFont="1" applyFill="1" applyBorder="1" applyAlignment="1">
      <alignment horizontal="center" vertical="center" wrapText="1"/>
    </xf>
    <xf numFmtId="3" fontId="50" fillId="2" borderId="13" xfId="1" applyNumberFormat="1" applyFont="1" applyFill="1" applyBorder="1" applyAlignment="1">
      <alignment horizontal="center" vertical="center" wrapText="1"/>
    </xf>
    <xf numFmtId="3" fontId="50" fillId="2" borderId="2" xfId="1" applyNumberFormat="1" applyFont="1" applyFill="1" applyBorder="1" applyAlignment="1">
      <alignment horizontal="center" vertical="center" wrapText="1"/>
    </xf>
    <xf numFmtId="3" fontId="50" fillId="2" borderId="5" xfId="1" applyNumberFormat="1" applyFont="1" applyFill="1" applyBorder="1" applyAlignment="1">
      <alignment horizontal="center" vertical="center" wrapText="1"/>
    </xf>
    <xf numFmtId="3" fontId="50" fillId="2" borderId="3" xfId="1" applyNumberFormat="1" applyFont="1" applyFill="1" applyBorder="1" applyAlignment="1">
      <alignment horizontal="center" vertical="center" wrapText="1"/>
    </xf>
    <xf numFmtId="3" fontId="50" fillId="2" borderId="6" xfId="1" applyNumberFormat="1" applyFont="1" applyFill="1" applyBorder="1" applyAlignment="1">
      <alignment horizontal="center" vertical="center" wrapText="1"/>
    </xf>
    <xf numFmtId="3" fontId="50" fillId="2" borderId="9" xfId="1" applyNumberFormat="1" applyFont="1" applyFill="1" applyBorder="1" applyAlignment="1">
      <alignment horizontal="center" vertical="center" wrapText="1"/>
    </xf>
    <xf numFmtId="3" fontId="50" fillId="2" borderId="7" xfId="1" applyNumberFormat="1" applyFont="1" applyFill="1" applyBorder="1" applyAlignment="1">
      <alignment horizontal="center" vertical="center" wrapText="1"/>
    </xf>
    <xf numFmtId="1" fontId="51" fillId="2" borderId="0" xfId="1" applyNumberFormat="1" applyFont="1" applyFill="1" applyAlignment="1">
      <alignment horizontal="left" vertical="center" wrapText="1"/>
    </xf>
    <xf numFmtId="3" fontId="51" fillId="2" borderId="0" xfId="1" applyNumberFormat="1" applyFont="1" applyFill="1" applyAlignment="1">
      <alignment horizontal="center" vertical="center" wrapText="1"/>
    </xf>
    <xf numFmtId="0" fontId="52" fillId="2" borderId="1" xfId="54" applyFont="1" applyFill="1" applyBorder="1" applyAlignment="1">
      <alignment horizontal="center" vertical="center" wrapText="1"/>
    </xf>
    <xf numFmtId="0" fontId="4" fillId="2" borderId="4" xfId="54" applyFont="1" applyFill="1" applyBorder="1" applyAlignment="1">
      <alignment horizontal="center" vertical="center" wrapText="1"/>
    </xf>
    <xf numFmtId="0" fontId="4" fillId="2" borderId="13" xfId="54" applyFont="1" applyFill="1" applyBorder="1" applyAlignment="1">
      <alignment horizontal="center" vertical="center" wrapText="1"/>
    </xf>
    <xf numFmtId="0" fontId="57" fillId="2" borderId="9" xfId="54" applyFont="1" applyFill="1" applyBorder="1" applyAlignment="1">
      <alignment horizontal="center"/>
    </xf>
    <xf numFmtId="0" fontId="57" fillId="2" borderId="7" xfId="54" applyFont="1" applyFill="1" applyBorder="1" applyAlignment="1">
      <alignment horizontal="center"/>
    </xf>
    <xf numFmtId="3" fontId="16" fillId="2" borderId="10" xfId="1" applyNumberFormat="1" applyFont="1" applyFill="1" applyBorder="1" applyAlignment="1">
      <alignment horizontal="center" vertical="center" wrapText="1"/>
    </xf>
    <xf numFmtId="3" fontId="17" fillId="2" borderId="15" xfId="1" applyNumberFormat="1" applyFont="1" applyFill="1" applyBorder="1" applyAlignment="1">
      <alignment horizontal="center" vertical="center" wrapText="1"/>
    </xf>
    <xf numFmtId="3" fontId="16" fillId="2" borderId="4" xfId="1" applyNumberFormat="1" applyFont="1" applyFill="1" applyBorder="1" applyAlignment="1">
      <alignment horizontal="center" vertical="center" wrapText="1"/>
    </xf>
    <xf numFmtId="3" fontId="16" fillId="2" borderId="8" xfId="1" applyNumberFormat="1" applyFont="1" applyFill="1" applyBorder="1" applyAlignment="1">
      <alignment horizontal="center" vertical="center" wrapText="1"/>
    </xf>
    <xf numFmtId="3" fontId="16" fillId="2" borderId="13" xfId="1" applyNumberFormat="1" applyFont="1" applyFill="1" applyBorder="1" applyAlignment="1">
      <alignment horizontal="center" vertical="center" wrapText="1"/>
    </xf>
    <xf numFmtId="3" fontId="16" fillId="2" borderId="11" xfId="1" applyNumberFormat="1" applyFont="1" applyFill="1" applyBorder="1" applyAlignment="1">
      <alignment horizontal="center" vertical="center" wrapText="1"/>
    </xf>
    <xf numFmtId="3" fontId="16" fillId="2" borderId="12" xfId="1" applyNumberFormat="1" applyFont="1" applyFill="1" applyBorder="1" applyAlignment="1">
      <alignment horizontal="center" vertical="center" wrapText="1"/>
    </xf>
    <xf numFmtId="3" fontId="23" fillId="2" borderId="14" xfId="1" applyNumberFormat="1" applyFont="1" applyFill="1" applyBorder="1" applyAlignment="1">
      <alignment horizontal="center" vertical="center" wrapText="1"/>
    </xf>
    <xf numFmtId="3" fontId="4" fillId="4" borderId="4" xfId="1" applyNumberFormat="1" applyFont="1" applyFill="1" applyBorder="1" applyAlignment="1">
      <alignment horizontal="center" vertical="center" wrapText="1"/>
    </xf>
    <xf numFmtId="3" fontId="4" fillId="4" borderId="8" xfId="1" applyNumberFormat="1" applyFont="1" applyFill="1" applyBorder="1" applyAlignment="1">
      <alignment horizontal="center" vertical="center" wrapText="1"/>
    </xf>
    <xf numFmtId="3" fontId="4" fillId="4" borderId="13" xfId="1" applyNumberFormat="1" applyFont="1" applyFill="1" applyBorder="1" applyAlignment="1">
      <alignment horizontal="center" vertical="center" wrapText="1"/>
    </xf>
    <xf numFmtId="3" fontId="4" fillId="5" borderId="4" xfId="1" applyNumberFormat="1" applyFont="1" applyFill="1" applyBorder="1" applyAlignment="1">
      <alignment horizontal="center" vertical="center" wrapText="1"/>
    </xf>
    <xf numFmtId="3" fontId="4" fillId="5" borderId="8" xfId="1" applyNumberFormat="1" applyFont="1" applyFill="1" applyBorder="1" applyAlignment="1">
      <alignment horizontal="center" vertical="center" wrapText="1"/>
    </xf>
    <xf numFmtId="3" fontId="4" fillId="5" borderId="13" xfId="1" applyNumberFormat="1" applyFont="1" applyFill="1" applyBorder="1" applyAlignment="1">
      <alignment horizontal="center" vertical="center" wrapText="1"/>
    </xf>
    <xf numFmtId="3" fontId="4" fillId="0" borderId="10" xfId="1" applyNumberFormat="1" applyFont="1" applyBorder="1" applyAlignment="1">
      <alignment horizontal="center" vertical="center" wrapText="1"/>
    </xf>
    <xf numFmtId="3" fontId="4" fillId="0" borderId="12" xfId="1" applyNumberFormat="1" applyFont="1" applyBorder="1" applyAlignment="1">
      <alignment horizontal="center" vertical="center" wrapText="1"/>
    </xf>
    <xf numFmtId="3" fontId="4" fillId="0" borderId="11" xfId="1" applyNumberFormat="1" applyFont="1" applyBorder="1" applyAlignment="1">
      <alignment horizontal="center" vertical="center" wrapText="1"/>
    </xf>
    <xf numFmtId="3" fontId="5" fillId="0" borderId="1" xfId="1" applyNumberFormat="1" applyFont="1" applyBorder="1" applyAlignment="1">
      <alignment horizontal="center" vertical="center" wrapText="1"/>
    </xf>
    <xf numFmtId="3" fontId="5" fillId="0" borderId="4" xfId="1" applyNumberFormat="1" applyFont="1" applyBorder="1" applyAlignment="1">
      <alignment horizontal="center" vertical="center" wrapText="1"/>
    </xf>
    <xf numFmtId="3" fontId="5" fillId="0" borderId="8" xfId="1" applyNumberFormat="1" applyFont="1" applyBorder="1" applyAlignment="1">
      <alignment horizontal="center" vertical="center" wrapText="1"/>
    </xf>
    <xf numFmtId="3" fontId="5" fillId="0" borderId="13" xfId="1" applyNumberFormat="1" applyFont="1" applyBorder="1" applyAlignment="1">
      <alignment horizontal="center" vertical="center" wrapText="1"/>
    </xf>
    <xf numFmtId="0" fontId="17"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right"/>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3" xfId="0" applyFont="1" applyBorder="1" applyAlignment="1">
      <alignment horizontal="center" vertical="center" wrapText="1"/>
    </xf>
    <xf numFmtId="3" fontId="8" fillId="0" borderId="1" xfId="1" applyNumberFormat="1" applyFont="1" applyBorder="1" applyAlignment="1">
      <alignment horizontal="center" vertical="center" wrapText="1"/>
    </xf>
    <xf numFmtId="3" fontId="8" fillId="0" borderId="10" xfId="1" applyNumberFormat="1" applyFont="1" applyBorder="1" applyAlignment="1">
      <alignment horizontal="center" vertical="center" wrapText="1"/>
    </xf>
    <xf numFmtId="3" fontId="8" fillId="0" borderId="11" xfId="1" applyNumberFormat="1" applyFont="1" applyBorder="1" applyAlignment="1">
      <alignment horizontal="center" vertical="center" wrapText="1"/>
    </xf>
    <xf numFmtId="3" fontId="8" fillId="0" borderId="12" xfId="1" applyNumberFormat="1" applyFont="1" applyBorder="1" applyAlignment="1">
      <alignment horizontal="center" vertical="center" wrapText="1"/>
    </xf>
    <xf numFmtId="3" fontId="8" fillId="0" borderId="4" xfId="1" applyNumberFormat="1" applyFont="1" applyBorder="1" applyAlignment="1">
      <alignment horizontal="center" vertical="center" wrapText="1"/>
    </xf>
    <xf numFmtId="3" fontId="8" fillId="0" borderId="8" xfId="1" applyNumberFormat="1" applyFont="1" applyBorder="1" applyAlignment="1">
      <alignment horizontal="center" vertical="center" wrapText="1"/>
    </xf>
    <xf numFmtId="3" fontId="8" fillId="0" borderId="13" xfId="1" applyNumberFormat="1" applyFont="1" applyBorder="1" applyAlignment="1">
      <alignment horizontal="center" vertical="center" wrapText="1"/>
    </xf>
    <xf numFmtId="3" fontId="8" fillId="0" borderId="2" xfId="1" applyNumberFormat="1" applyFont="1" applyBorder="1" applyAlignment="1">
      <alignment horizontal="center" vertical="center" wrapText="1"/>
    </xf>
    <xf numFmtId="3" fontId="8" fillId="0" borderId="5" xfId="1" applyNumberFormat="1" applyFont="1" applyBorder="1" applyAlignment="1">
      <alignment horizontal="center" vertical="center" wrapText="1"/>
    </xf>
    <xf numFmtId="3" fontId="8" fillId="0" borderId="3" xfId="1" applyNumberFormat="1" applyFont="1" applyBorder="1" applyAlignment="1">
      <alignment horizontal="center" vertical="center" wrapText="1"/>
    </xf>
    <xf numFmtId="3" fontId="8" fillId="0" borderId="6" xfId="1" applyNumberFormat="1" applyFont="1" applyBorder="1" applyAlignment="1">
      <alignment horizontal="center" vertical="center" wrapText="1"/>
    </xf>
    <xf numFmtId="3" fontId="8" fillId="0" borderId="9" xfId="1" applyNumberFormat="1" applyFont="1" applyBorder="1" applyAlignment="1">
      <alignment horizontal="center" vertical="center" wrapText="1"/>
    </xf>
    <xf numFmtId="3" fontId="8" fillId="0" borderId="7" xfId="1" applyNumberFormat="1"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left" vertical="center"/>
    </xf>
  </cellXfs>
  <cellStyles count="58">
    <cellStyle name="_x000d__x000a_JournalTemplate=C:\COMFO\CTALK\JOURSTD.TPL_x000d__x000a_LbStateAddress=3 3 0 251 1 89 2 311_x000d__x000a_LbStateJou" xfId="22" xr:uid="{00000000-0005-0000-0000-000000000000}"/>
    <cellStyle name="_x000d__x000a_JournalTemplate=C:\COMFO\CTALK\JOURSTD.TPL_x000d__x000a_LbStateAddress=3 3 0 251 1 89 2 311_x000d__x000a_LbStateJou 2" xfId="12" xr:uid="{00000000-0005-0000-0000-000001000000}"/>
    <cellStyle name="Bình thường 2" xfId="47" xr:uid="{00000000-0005-0000-0000-000002000000}"/>
    <cellStyle name="Comma" xfId="2" builtinId="3"/>
    <cellStyle name="Comma 10 10" xfId="4" xr:uid="{00000000-0005-0000-0000-000004000000}"/>
    <cellStyle name="Comma 13" xfId="15" xr:uid="{00000000-0005-0000-0000-000005000000}"/>
    <cellStyle name="Comma 2" xfId="7" xr:uid="{00000000-0005-0000-0000-000006000000}"/>
    <cellStyle name="Comma 2 2" xfId="46" xr:uid="{00000000-0005-0000-0000-000007000000}"/>
    <cellStyle name="Comma 2 2 2" xfId="48" xr:uid="{00000000-0005-0000-0000-000008000000}"/>
    <cellStyle name="Comma 2 2 2 2" xfId="18" xr:uid="{00000000-0005-0000-0000-000009000000}"/>
    <cellStyle name="Comma 2 2 3" xfId="27" xr:uid="{00000000-0005-0000-0000-00000A000000}"/>
    <cellStyle name="Comma 2 2 4" xfId="57" xr:uid="{00000000-0005-0000-0000-00000B000000}"/>
    <cellStyle name="Comma 2 3" xfId="9" xr:uid="{00000000-0005-0000-0000-00000C000000}"/>
    <cellStyle name="Comma 2 3 2" xfId="50" xr:uid="{00000000-0005-0000-0000-00000D000000}"/>
    <cellStyle name="Comma 2 4" xfId="24" xr:uid="{00000000-0005-0000-0000-00000E000000}"/>
    <cellStyle name="Comma 3" xfId="31" xr:uid="{00000000-0005-0000-0000-00000F000000}"/>
    <cellStyle name="Comma 4" xfId="28" xr:uid="{00000000-0005-0000-0000-000010000000}"/>
    <cellStyle name="Comma 5" xfId="6" xr:uid="{00000000-0005-0000-0000-000011000000}"/>
    <cellStyle name="Comma 6" xfId="35" xr:uid="{00000000-0005-0000-0000-000012000000}"/>
    <cellStyle name="Comma 6 2" xfId="51" xr:uid="{00000000-0005-0000-0000-000013000000}"/>
    <cellStyle name="Comma 7" xfId="53" xr:uid="{00000000-0005-0000-0000-000014000000}"/>
    <cellStyle name="Comma 8 2" xfId="3" xr:uid="{00000000-0005-0000-0000-000015000000}"/>
    <cellStyle name="Comma 9" xfId="23" xr:uid="{00000000-0005-0000-0000-000016000000}"/>
    <cellStyle name="Normal" xfId="0" builtinId="0"/>
    <cellStyle name="Normal 10" xfId="17" xr:uid="{00000000-0005-0000-0000-000018000000}"/>
    <cellStyle name="Normal 11" xfId="14" xr:uid="{00000000-0005-0000-0000-000019000000}"/>
    <cellStyle name="Normal 11 2" xfId="34" xr:uid="{00000000-0005-0000-0000-00001A000000}"/>
    <cellStyle name="Normal 19" xfId="42" xr:uid="{00000000-0005-0000-0000-00001B000000}"/>
    <cellStyle name="Normal 2" xfId="13" xr:uid="{00000000-0005-0000-0000-00001C000000}"/>
    <cellStyle name="Normal 2 10" xfId="19" xr:uid="{00000000-0005-0000-0000-00001D000000}"/>
    <cellStyle name="Normal 2 2" xfId="5" xr:uid="{00000000-0005-0000-0000-00001E000000}"/>
    <cellStyle name="Normal 2 2 2" xfId="21" xr:uid="{00000000-0005-0000-0000-00001F000000}"/>
    <cellStyle name="Normal 2 2 2 2" xfId="45" xr:uid="{00000000-0005-0000-0000-000020000000}"/>
    <cellStyle name="Normal 2 2 2 3" xfId="54" xr:uid="{00000000-0005-0000-0000-000021000000}"/>
    <cellStyle name="Normal 2 2 3" xfId="36" xr:uid="{00000000-0005-0000-0000-000022000000}"/>
    <cellStyle name="Normal 2 3" xfId="32" xr:uid="{00000000-0005-0000-0000-000023000000}"/>
    <cellStyle name="Normal 2 3 2" xfId="49" xr:uid="{00000000-0005-0000-0000-000024000000}"/>
    <cellStyle name="Normal 2_Báo cáo thanh toán tháng 6 năm 2024" xfId="44" xr:uid="{00000000-0005-0000-0000-000025000000}"/>
    <cellStyle name="Normal 2_RS ĐỒNG BÀO DT THIỂU SỐ (30.5)" xfId="56" xr:uid="{00000000-0005-0000-0000-000026000000}"/>
    <cellStyle name="Normal 22 2 2" xfId="8" xr:uid="{00000000-0005-0000-0000-000027000000}"/>
    <cellStyle name="Normal 22 2 2 2" xfId="39" xr:uid="{00000000-0005-0000-0000-000028000000}"/>
    <cellStyle name="Normal 3" xfId="26" xr:uid="{00000000-0005-0000-0000-000029000000}"/>
    <cellStyle name="Normal 3 2" xfId="20" xr:uid="{00000000-0005-0000-0000-00002A000000}"/>
    <cellStyle name="Normal 3 2 2 2" xfId="38" xr:uid="{00000000-0005-0000-0000-00002B000000}"/>
    <cellStyle name="Normal 3 3" xfId="41" xr:uid="{00000000-0005-0000-0000-00002C000000}"/>
    <cellStyle name="Normal 4" xfId="30" xr:uid="{00000000-0005-0000-0000-00002D000000}"/>
    <cellStyle name="Normal 4 2" xfId="11" xr:uid="{00000000-0005-0000-0000-00002E000000}"/>
    <cellStyle name="Normal 4 2 2" xfId="33" xr:uid="{00000000-0005-0000-0000-00002F000000}"/>
    <cellStyle name="Normal 5" xfId="29" xr:uid="{00000000-0005-0000-0000-000030000000}"/>
    <cellStyle name="Normal 53" xfId="10" xr:uid="{00000000-0005-0000-0000-000031000000}"/>
    <cellStyle name="Normal 6" xfId="52" xr:uid="{00000000-0005-0000-0000-000032000000}"/>
    <cellStyle name="Normal 7 2" xfId="16" xr:uid="{00000000-0005-0000-0000-000033000000}"/>
    <cellStyle name="Normal 9" xfId="25" xr:uid="{00000000-0005-0000-0000-000034000000}"/>
    <cellStyle name="Normal 9 2" xfId="37" xr:uid="{00000000-0005-0000-0000-000035000000}"/>
    <cellStyle name="Normal 9 3" xfId="55" xr:uid="{00000000-0005-0000-0000-000036000000}"/>
    <cellStyle name="Normal_Bieu mau (CV )" xfId="1" xr:uid="{00000000-0005-0000-0000-000037000000}"/>
    <cellStyle name="Style 1" xfId="43" xr:uid="{00000000-0005-0000-0000-000038000000}"/>
    <cellStyle name="Style 1 2 2" xfId="40" xr:uid="{00000000-0005-0000-0000-000039000000}"/>
  </cellStyles>
  <dxfs count="0"/>
  <tableStyles count="0" defaultTableStyle="TableStyleMedium2" defaultPivotStyle="PivotStyleLight16"/>
  <colors>
    <mruColors>
      <color rgb="FF0000CC"/>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TDT"/>
      <sheetName val="xl"/>
      <sheetName val="Cau 2(3)"/>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DGXDCB"/>
      <sheetName val="pt0-1"/>
      <sheetName val="kp0-1"/>
      <sheetName val="0-1"/>
      <sheetName val="pt2-3"/>
      <sheetName val="thkp2-3"/>
      <sheetName val="2-3"/>
      <sheetName val="cl1-2"/>
      <sheetName val="thkp1-2"/>
      <sheetName val="clvl1-2"/>
      <sheetName val="1-2"/>
      <sheetName val="Dec31"/>
      <sheetName val="Jan2"/>
      <sheetName val="Jan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NRC"/>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TK111"/>
      <sheetName val="TK112"/>
      <sheetName val="TK131"/>
      <sheetName val="TK1331"/>
      <sheetName val="TK136"/>
      <sheetName val="TK138"/>
      <sheetName val="TK141"/>
      <sheetName val="TK152"/>
      <sheetName val="TK153"/>
      <sheetName val="TK154"/>
      <sheetName val="NN"/>
      <sheetName val="Tralaivay"/>
      <sheetName val="TBTN"/>
      <sheetName val="CPTV"/>
      <sheetName val="PCCHAY"/>
      <sheetName val="dtks"/>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B01b"/>
      <sheetName val="B01a"/>
      <sheetName val="B03a"/>
      <sheetName val="B03b"/>
      <sheetName val="B5"/>
      <sheetName val="B8,1"/>
      <sheetName val="B6b"/>
      <sheetName val="B4a"/>
      <sheetName val="B4b"/>
      <sheetName val="HTSD6LD"/>
      <sheetName val="HTSDDNN"/>
      <sheetName val="HTSDKT"/>
      <sheetName val="BD"/>
      <sheetName val="HTNT"/>
      <sheetName val="CHART"/>
      <sheetName val="HTDT"/>
      <sheetName val="HTSDD"/>
      <sheetName val="C45A-BH"/>
      <sheetName val="C46A-BH"/>
      <sheetName val="C47A-BH"/>
      <sheetName val="C48A-BH"/>
      <sheetName val="S-53-1"/>
      <sheetName val="DEM"/>
      <sheetName val="KHOILUONG"/>
      <sheetName val="DONGIA"/>
      <sheetName val="CPKSTK"/>
      <sheetName val="THIETBI"/>
      <sheetName val="VC1"/>
      <sheetName val="VC2"/>
      <sheetName val="VC3"/>
      <sheetName val="VC4"/>
      <sheetName val="VC5"/>
      <sheetName val="BaoCao"/>
      <sheetName val="TT"/>
      <sheetName val="CO SO DU LIEU PTVL"/>
      <sheetName val="Chung tu"/>
      <sheetName val="So cai"/>
      <sheetName val="Can doi"/>
      <sheetName val="Phat sinh"/>
      <sheetName val="00000005"/>
      <sheetName val="00000006"/>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PXuat"/>
      <sheetName val="THVT.T5"/>
      <sheetName val="XL1.t5"/>
      <sheetName val="XL2.T5"/>
      <sheetName val="XL3.T5"/>
      <sheetName val="XL5.T5"/>
      <sheetName val="TH du toan "/>
      <sheetName val="Du toan "/>
      <sheetName val="C.Tinh"/>
      <sheetName val="TK_cap"/>
      <sheetName val="C47T11"/>
      <sheetName val="C45T11"/>
      <sheetName val="C45 T10"/>
      <sheetName val="C47-t10"/>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TD"/>
      <sheetName val="TDÕ"/>
      <sheetName val="CQuan"/>
      <sheetName val="CAU 1"/>
      <sheetName val="CAU3"/>
      <sheetName val="CAU5 A Thu"/>
      <sheetName val="yen lenh"/>
      <sheetName val="CAU5"/>
      <sheetName val="CAU5 (1+2)"/>
      <sheetName val="CAU 7 (O Hien)"/>
      <sheetName val="CAU 7"/>
      <sheetName val="CKCT"/>
      <sheetName val="TCCG ( NH)"/>
      <sheetName val="TCCG"/>
      <sheetName val="Cau 9"/>
      <sheetName val="Cau 11"/>
      <sheetName val="480"/>
      <sheetName val="TD@"/>
      <sheetName val="T12"/>
      <sheetName val="T11"/>
      <sheetName val="CT 03"/>
      <sheetName val="TH 03"/>
      <sheetName val="\MGT-DRT\MGT-IMPR\MGT-SC@\BA039"/>
      <sheetName val="Cong hoþ"/>
      <sheetName val="28+!60-28+420.5K95"/>
      <sheetName val="Thi sinh"/>
      <sheetName val="SPS"/>
      <sheetName val="DSNV"/>
      <sheetName val="Cham cong"/>
      <sheetName val="Bang luong"/>
      <sheetName val="LCB"/>
      <sheetName val="CN131"/>
      <sheetName val="STH 152"/>
      <sheetName val="CN 331"/>
      <sheetName val="VLSPHH"/>
      <sheetName val="DVKH"/>
      <sheetName val="Kho"/>
      <sheetName val="THDN MBA phu tai"/>
      <sheetName val="TBA CC"/>
      <sheetName val="D.Da0"/>
      <sheetName val="B9_SCL (2)"/>
      <sheetName val="T-9"/>
      <sheetName val="Thang 7-05"/>
      <sheetName val="Bia dvi"/>
      <sheetName val="B3_Tonghop thang"/>
      <sheetName val="B4_TTG"/>
      <sheetName val="B7_TaiNan"/>
      <sheetName val="B8_DongDien"/>
      <sheetName val="B9_SCL"/>
      <sheetName val="B10_SCTX"/>
      <sheetName val="B11_XTM"/>
      <sheetName val="B12_TBDC"/>
      <sheetName val="B13_LanKT"/>
      <sheetName val="BB NT GD H-thanh"/>
      <sheetName val="BB NT KL"/>
      <sheetName val="Goi2"/>
      <sheetName val="THpp"/>
      <sheetName val="pp"/>
      <sheetName val="CL PP"/>
      <sheetName val="TH DgPP"/>
      <sheetName val="Dg PP"/>
      <sheetName val="CL DgPP"/>
      <sheetName val="TH DDau"/>
      <sheetName val="DDau"/>
      <sheetName val="GT3PP"/>
      <sheetName val="CLDD"/>
      <sheetName val="GT3DD"/>
      <sheetName val="TH DVu"/>
      <sheetName val="Dichvu"/>
      <sheetName val="CL Dvu"/>
      <sheetName val="TH DgDvu"/>
      <sheetName val="Dg DV"/>
      <sheetName val="PTDdv"/>
      <sheetName val="CLDdv"/>
      <sheetName val="GT3DV"/>
      <sheetName val="TH-CO"/>
      <sheetName val="C.O"/>
      <sheetName val="TH dg OC"/>
      <sheetName val="DCO"/>
      <sheetName val="CL CatOng"/>
      <sheetName val="Bang qui cach Vtu"/>
      <sheetName val="T01"/>
      <sheetName val="T04"/>
      <sheetName val="DTcojg 4-5"/>
      <sheetName val="Tojg hop thep"/>
      <sheetName val="Phan tich don gia (doc)"/>
      <sheetName val="soi tho soi det"/>
      <sheetName val="soi thuong"/>
      <sheetName val="ni"/>
      <sheetName val="vai det"/>
      <sheetName val="chi phi 1tan"/>
      <sheetName val="von luu dong"/>
      <sheetName val="thue VAT"/>
      <sheetName val="doanh thu"/>
      <sheetName val="doanh thu loi nhuan"/>
      <sheetName val="dong tien"/>
      <sheetName val="thu hoi von"/>
      <sheetName val="hoan von"/>
      <sheetName val="dothi npv"/>
      <sheetName val="diem hoa von"/>
      <sheetName val="nop ngan sach"/>
      <sheetName val="chi tieu"/>
      <sheetName val="luong thang 10"/>
      <sheetName val="tong hop thang 10"/>
      <sheetName val="loung11"/>
      <sheetName val="TH 11"/>
      <sheetName val="T122"/>
      <sheetName val="T121"/>
      <sheetName val="px khai thac 2"/>
      <sheetName val="dao lo so 2"/>
      <sheetName val="luong vp thang 10"/>
      <sheetName val="T_x0003_ong dip nhan danh hieu AHL§"/>
      <sheetName val="26+960-27+050.9"/>
      <sheetName val="\N\MGT-DRT\MGT-IMPR\MGT-SC@\BA0"/>
      <sheetName val="MLDV"/>
      <sheetName val="catongcu"/>
      <sheetName val="BC"/>
      <sheetName val="NNCONGNHAN"/>
      <sheetName val="bangtonghop"/>
      <sheetName val="B T HOP"/>
      <sheetName val="HT HE DUONG"/>
      <sheetName val="MLPP"/>
      <sheetName val="DH D1,2"/>
      <sheetName val="Tro giup"/>
      <sheetName val="XXXXXXX_x0018_"/>
      <sheetName val="UBi"/>
      <sheetName val="2ÿÿ960-ÿÿ+1ÿÿÿÿ(k95)"/>
      <sheetName val="[PIPE-03E.XLSÝ26+960-27+150.4(k"/>
      <sheetName val="Tong hop gia"/>
      <sheetName val="May thi cong"/>
      <sheetName val="Chi phi chung"/>
      <sheetName val="Config"/>
      <sheetName val="_x0002__x0001_"/>
      <sheetName val="_x0005_"/>
      <sheetName val="ten"/>
      <sheetName val="nphuo"/>
      <sheetName val="28+160-&quot;8+420,17Top"/>
      <sheetName val="KHo152"/>
      <sheetName val="Kho153"/>
      <sheetName val="@.Dap"/>
      <sheetName val="LUU"/>
      <sheetName val="BAONO"/>
      <sheetName val="BAONOCHUAXONG"/>
      <sheetName val="PHI"/>
      <sheetName val="Muavao6"/>
      <sheetName val="Muavao7"/>
      <sheetName val="DMCP"/>
      <sheetName val="MD03-4"/>
      <sheetName val="XE DA("/>
      <sheetName val="khen thuong (2)"/>
      <sheetName val="khen thuong"/>
      <sheetName val="Thuong"/>
      <sheetName val="San luong"/>
      <sheetName val="Thu nhap"/>
      <sheetName val="DGCT1"/>
      <sheetName val="Tu van Thiet ke"/>
      <sheetName val="Tien do thi cong"/>
      <sheetName val="Bia du toan"/>
      <sheetName val="Aug-10(D)"/>
      <sheetName val="Data input"/>
      <sheetName val="Data"/>
      <sheetName val="Group"/>
      <sheetName val="Loading"/>
      <sheetName val="Cong n"/>
      <sheetName val="TDþ"/>
      <sheetName val="BU13-_x0003_+"/>
      <sheetName val="gvl"/>
      <sheetName val="GDTL cong D40"/>
      <sheetName val="THKPcong D40"/>
      <sheetName val="GDTran gieng"/>
      <sheetName val="THKPtran gieng"/>
      <sheetName val="XD"/>
      <sheetName val="THDT (2)"/>
      <sheetName val="DB (2)"/>
      <sheetName val="THTke"/>
      <sheetName val="DGTLdap dat (3)"/>
      <sheetName val="TM Du toan"/>
      <sheetName val="THKP dap chinh (3)"/>
      <sheetName val="Cong doan"/>
      <sheetName val="A"/>
      <sheetName val="PTS䁌"/>
      <sheetName val="clv¸"/>
      <sheetName val="B01þ"/>
      <sheetName val="B-B"/>
      <sheetName val="JanÐ"/>
      <sheetName val="Don gia"/>
      <sheetName val="LD Kien"/>
      <sheetName val="QLoc"/>
      <sheetName val="TT Qlao"/>
      <sheetName val="Yen Bai"/>
      <sheetName val="Yen Giang"/>
      <sheetName val="Yen Hung"/>
      <sheetName val="Yen Lam"/>
      <sheetName val="Yen lac"/>
      <sheetName val="Yen Ninh"/>
      <sheetName val="Yen Phong"/>
      <sheetName val="Yen Phu"/>
      <sheetName val="Yen thai"/>
      <sheetName val="Yen Thinh"/>
      <sheetName val="Yen Tho"/>
      <sheetName val="Yen Trung"/>
      <sheetName val="Yen Truong"/>
      <sheetName val="Yen Tam"/>
      <sheetName val="Dinh Binh"/>
      <sheetName val="Dinh Cong"/>
      <sheetName val="Dinh Hoa"/>
      <sheetName val=" Dinh Hung"/>
      <sheetName val="Dinh Hai"/>
      <sheetName val="Dinh Lien"/>
      <sheetName val="Dinh Long"/>
      <sheetName val="Dinh Thanh"/>
      <sheetName val="Dinh Tien"/>
      <sheetName val="Dinh Tang"/>
      <sheetName val="Dinh Tan"/>
      <sheetName val="THPT Thong Nhat"/>
      <sheetName val="Dinh Tuong"/>
      <sheetName val="TTBDChinh Tri"/>
      <sheetName val="Phong GD"/>
      <sheetName val="Khoi Mam Non"/>
      <sheetName val="BT Van Hoa"/>
      <sheetName val="Day Nghe"/>
      <sheetName val="TH Q Loc 1"/>
      <sheetName val="Q lao"/>
      <sheetName val="T nhat"/>
      <sheetName val="Y bai"/>
      <sheetName val="Y giang"/>
      <sheetName val="Y hung"/>
      <sheetName val="Y lam"/>
      <sheetName val="Y lac"/>
      <sheetName val="Y ninh"/>
      <sheetName val="Y phong"/>
      <sheetName val="Y phu"/>
      <sheetName val="Y thai"/>
      <sheetName val="Y thinh"/>
      <sheetName val="Y tho"/>
      <sheetName val="Y trung"/>
      <sheetName val="Y truong"/>
      <sheetName val="Y tam"/>
      <sheetName val="Dbinh"/>
      <sheetName val="D cong"/>
      <sheetName val="D hoa"/>
      <sheetName val="Dhung"/>
      <sheetName val="D hai"/>
      <sheetName val="D lien"/>
      <sheetName val="D long"/>
      <sheetName val="D thanh"/>
      <sheetName val="D tien"/>
      <sheetName val="D tang"/>
      <sheetName val="D tan"/>
      <sheetName val="D tuong"/>
      <sheetName val="Q loc 2"/>
      <sheetName val="DT 05"/>
      <sheetName val="Quý 1"/>
      <sheetName val="Thang3"/>
      <sheetName val="Quý2"/>
      <sheetName val="Quy 3"/>
      <sheetName val="KPCĐ"/>
      <sheetName val="Nghiep vu"/>
      <sheetName val="T10-11"/>
      <sheetName val="Quý4"/>
      <sheetName val="TD_x0018_"/>
      <sheetName val="TD-"/>
      <sheetName val="KH 200³ (moi max)"/>
      <sheetName val="Analysis"/>
      <sheetName val="C-C"/>
      <sheetName val="D-D"/>
      <sheetName val="QG"/>
      <sheetName val="Check C"/>
      <sheetName val="SOLIEU"/>
      <sheetName val="K"/>
      <sheetName val="Caod_x0000_"/>
      <sheetName val="D.HopKL"/>
      <sheetName val="Caod_x0005_"/>
      <sheetName val="Caodþ"/>
      <sheetName val="Bang luong _x0011_"/>
      <sheetName val="tra-vat-lieu"/>
      <sheetName val="TIEN GOI"/>
      <sheetName val="NHAT KY THU TIEN T.GOI"/>
      <sheetName val="LUONG GIAN TIEP"/>
      <sheetName val="NHAT KY THU TIEN TM"/>
      <sheetName val="UOC THUC HIEN THUE TNDN"/>
      <sheetName val="QUY TM"/>
      <sheetName val="131"/>
      <sheetName val="NKCT - 01"/>
      <sheetName val="LAI - LO"/>
      <sheetName val="TO KHAI CHI TIET"/>
      <sheetName val="THUE PII"/>
      <sheetName val="THUE PIII"/>
      <sheetName val="QUYET TOAN THUE TNDN"/>
      <sheetName val="BANG CAN DOI RUT GON"/>
      <sheetName val="BANG CAN DOI"/>
      <sheetName val="NHAT KY CHI TIEN"/>
      <sheetName val="LAI LO"/>
      <sheetName val="TO KHAI THUE DT -TNDN- CP"/>
      <sheetName val="QUYET TOAN THUE- CAC KHOAN"/>
      <sheetName val="GIA THANH"/>
      <sheetName val="BAI DUNG "/>
      <sheetName val="BIA NAM"/>
      <sheetName val="TM BAO CAO"/>
      <sheetName val="SXKD"/>
      <sheetName val="Du_lieu"/>
      <sheetName val="ctbetong"/>
      <sheetName val="datacot"/>
      <sheetName val="datamong"/>
      <sheetName val="COT"/>
      <sheetName val="MONG"/>
      <sheetName val="Liệt kê"/>
      <sheetName val="CLVC"/>
    </sheetNames>
    <definedNames>
      <definedName name="DataFilter"/>
      <definedName name="DataSort"/>
      <definedName name="GoBack" sheetId="1"/>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refreshError="1"/>
      <sheetData sheetId="109" refreshError="1"/>
      <sheetData sheetId="110" refreshError="1"/>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sheetData sheetId="536"/>
      <sheetData sheetId="537"/>
      <sheetData sheetId="538"/>
      <sheetData sheetId="539"/>
      <sheetData sheetId="540"/>
      <sheetData sheetId="541"/>
      <sheetData sheetId="542" refreshError="1"/>
      <sheetData sheetId="543" refreshError="1"/>
      <sheetData sheetId="544" refreshError="1"/>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refreshError="1"/>
      <sheetData sheetId="572"/>
      <sheetData sheetId="573"/>
      <sheetData sheetId="574"/>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refreshError="1"/>
      <sheetData sheetId="635" refreshError="1"/>
      <sheetData sheetId="636" refreshError="1"/>
      <sheetData sheetId="637"/>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refreshError="1"/>
      <sheetData sheetId="648"/>
      <sheetData sheetId="649"/>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sheetData sheetId="659"/>
      <sheetData sheetId="660"/>
      <sheetData sheetId="661"/>
      <sheetData sheetId="662"/>
      <sheetData sheetId="663"/>
      <sheetData sheetId="664"/>
      <sheetData sheetId="665" refreshError="1"/>
      <sheetData sheetId="666" refreshError="1"/>
      <sheetData sheetId="667" refreshError="1"/>
      <sheetData sheetId="668" refreshError="1"/>
      <sheetData sheetId="669" refreshError="1"/>
      <sheetData sheetId="670"/>
      <sheetData sheetId="671"/>
      <sheetData sheetId="672"/>
      <sheetData sheetId="673"/>
      <sheetData sheetId="674"/>
      <sheetData sheetId="675"/>
      <sheetData sheetId="676"/>
      <sheetData sheetId="677" refreshError="1"/>
      <sheetData sheetId="678"/>
      <sheetData sheetId="679" refreshError="1"/>
      <sheetData sheetId="680" refreshError="1"/>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refreshError="1"/>
      <sheetData sheetId="706" refreshError="1"/>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refreshError="1"/>
      <sheetData sheetId="795" refreshError="1"/>
      <sheetData sheetId="796" refreshError="1"/>
      <sheetData sheetId="797" refreshError="1"/>
      <sheetData sheetId="798" refreshError="1"/>
      <sheetData sheetId="799" refreshError="1"/>
      <sheetData sheetId="800" refreshError="1"/>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sheetData sheetId="893"/>
      <sheetData sheetId="894"/>
      <sheetData sheetId="895"/>
      <sheetData sheetId="896"/>
      <sheetData sheetId="897"/>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refreshError="1"/>
      <sheetData sheetId="920"/>
      <sheetData sheetId="921"/>
      <sheetData sheetId="922"/>
      <sheetData sheetId="923"/>
      <sheetData sheetId="924"/>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sheetData sheetId="964"/>
      <sheetData sheetId="965"/>
      <sheetData sheetId="966"/>
      <sheetData sheetId="967"/>
      <sheetData sheetId="968"/>
      <sheetData sheetId="969"/>
      <sheetData sheetId="970"/>
      <sheetData sheetId="971"/>
      <sheetData sheetId="972"/>
      <sheetData sheetId="973"/>
      <sheetData sheetId="974"/>
      <sheetData sheetId="975" refreshError="1"/>
      <sheetData sheetId="976"/>
      <sheetData sheetId="977"/>
      <sheetData sheetId="978"/>
      <sheetData sheetId="979"/>
      <sheetData sheetId="980"/>
      <sheetData sheetId="981"/>
      <sheetData sheetId="982"/>
      <sheetData sheetId="983"/>
      <sheetData sheetId="984"/>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sheetData sheetId="1141"/>
      <sheetData sheetId="1142"/>
      <sheetData sheetId="1143"/>
      <sheetData sheetId="1144" refreshError="1"/>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refreshError="1"/>
      <sheetData sheetId="1241" refreshError="1"/>
      <sheetData sheetId="1242" refreshError="1"/>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sheetData sheetId="1270"/>
      <sheetData sheetId="1271"/>
      <sheetData sheetId="1272"/>
      <sheetData sheetId="1273" refreshError="1"/>
      <sheetData sheetId="1274"/>
      <sheetData sheetId="1275"/>
      <sheetData sheetId="1276"/>
      <sheetData sheetId="1277"/>
      <sheetData sheetId="1278"/>
      <sheetData sheetId="1279"/>
      <sheetData sheetId="1280"/>
      <sheetData sheetId="128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sheetData sheetId="1333"/>
      <sheetData sheetId="1334" refreshError="1"/>
      <sheetData sheetId="1335"/>
      <sheetData sheetId="1336"/>
      <sheetData sheetId="1337"/>
      <sheetData sheetId="1338"/>
      <sheetData sheetId="1339"/>
      <sheetData sheetId="1340" refreshError="1"/>
      <sheetData sheetId="1341" refreshError="1"/>
      <sheetData sheetId="1342" refreshError="1"/>
      <sheetData sheetId="1343"/>
      <sheetData sheetId="1344"/>
      <sheetData sheetId="1345" refreshError="1"/>
      <sheetData sheetId="1346" refreshError="1"/>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sheetData sheetId="1496"/>
      <sheetData sheetId="1497"/>
      <sheetData sheetId="1498"/>
      <sheetData sheetId="1499"/>
      <sheetData sheetId="1500"/>
      <sheetData sheetId="1501"/>
      <sheetData sheetId="1502" refreshError="1"/>
      <sheetData sheetId="1503" refreshError="1"/>
      <sheetData sheetId="1504" refreshError="1"/>
      <sheetData sheetId="1505" refreshError="1"/>
      <sheetData sheetId="1506" refreshError="1"/>
      <sheetData sheetId="1507" refreshError="1"/>
      <sheetData sheetId="1508" refreshError="1"/>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sheetData sheetId="1535"/>
      <sheetData sheetId="1536"/>
      <sheetData sheetId="1537"/>
      <sheetData sheetId="1538"/>
      <sheetData sheetId="1539"/>
      <sheetData sheetId="1540"/>
      <sheetData sheetId="15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2"/>
  <sheetViews>
    <sheetView view="pageBreakPreview" zoomScaleNormal="60" zoomScaleSheetLayoutView="100" workbookViewId="0">
      <selection activeCell="M17" sqref="M17"/>
    </sheetView>
  </sheetViews>
  <sheetFormatPr defaultRowHeight="15" x14ac:dyDescent="0.25"/>
  <cols>
    <col min="2" max="2" width="39.5703125" customWidth="1"/>
    <col min="3" max="3" width="21.140625" hidden="1" customWidth="1"/>
    <col min="4" max="4" width="13.42578125" hidden="1" customWidth="1"/>
    <col min="5" max="11" width="14.140625" hidden="1" customWidth="1"/>
    <col min="12" max="15" width="20.7109375" customWidth="1"/>
    <col min="16" max="16" width="17.140625" customWidth="1"/>
    <col min="18" max="18" width="15.5703125" customWidth="1"/>
    <col min="246" max="246" width="39.5703125" customWidth="1"/>
    <col min="247" max="247" width="15.140625" customWidth="1"/>
    <col min="248" max="256" width="14.140625" customWidth="1"/>
    <col min="257" max="257" width="13.85546875" customWidth="1"/>
    <col min="258" max="263" width="14.140625" customWidth="1"/>
    <col min="264" max="264" width="15" customWidth="1"/>
    <col min="266" max="266" width="12" bestFit="1" customWidth="1"/>
    <col min="502" max="502" width="39.5703125" customWidth="1"/>
    <col min="503" max="503" width="15.140625" customWidth="1"/>
    <col min="504" max="512" width="14.140625" customWidth="1"/>
    <col min="513" max="513" width="13.85546875" customWidth="1"/>
    <col min="514" max="519" width="14.140625" customWidth="1"/>
    <col min="520" max="520" width="15" customWidth="1"/>
    <col min="522" max="522" width="12" bestFit="1" customWidth="1"/>
    <col min="758" max="758" width="39.5703125" customWidth="1"/>
    <col min="759" max="759" width="15.140625" customWidth="1"/>
    <col min="760" max="768" width="14.140625" customWidth="1"/>
    <col min="769" max="769" width="13.85546875" customWidth="1"/>
    <col min="770" max="775" width="14.140625" customWidth="1"/>
    <col min="776" max="776" width="15" customWidth="1"/>
    <col min="778" max="778" width="12" bestFit="1" customWidth="1"/>
    <col min="1014" max="1014" width="39.5703125" customWidth="1"/>
    <col min="1015" max="1015" width="15.140625" customWidth="1"/>
    <col min="1016" max="1024" width="14.140625" customWidth="1"/>
    <col min="1025" max="1025" width="13.85546875" customWidth="1"/>
    <col min="1026" max="1031" width="14.140625" customWidth="1"/>
    <col min="1032" max="1032" width="15" customWidth="1"/>
    <col min="1034" max="1034" width="12" bestFit="1" customWidth="1"/>
    <col min="1270" max="1270" width="39.5703125" customWidth="1"/>
    <col min="1271" max="1271" width="15.140625" customWidth="1"/>
    <col min="1272" max="1280" width="14.140625" customWidth="1"/>
    <col min="1281" max="1281" width="13.85546875" customWidth="1"/>
    <col min="1282" max="1287" width="14.140625" customWidth="1"/>
    <col min="1288" max="1288" width="15" customWidth="1"/>
    <col min="1290" max="1290" width="12" bestFit="1" customWidth="1"/>
    <col min="1526" max="1526" width="39.5703125" customWidth="1"/>
    <col min="1527" max="1527" width="15.140625" customWidth="1"/>
    <col min="1528" max="1536" width="14.140625" customWidth="1"/>
    <col min="1537" max="1537" width="13.85546875" customWidth="1"/>
    <col min="1538" max="1543" width="14.140625" customWidth="1"/>
    <col min="1544" max="1544" width="15" customWidth="1"/>
    <col min="1546" max="1546" width="12" bestFit="1" customWidth="1"/>
    <col min="1782" max="1782" width="39.5703125" customWidth="1"/>
    <col min="1783" max="1783" width="15.140625" customWidth="1"/>
    <col min="1784" max="1792" width="14.140625" customWidth="1"/>
    <col min="1793" max="1793" width="13.85546875" customWidth="1"/>
    <col min="1794" max="1799" width="14.140625" customWidth="1"/>
    <col min="1800" max="1800" width="15" customWidth="1"/>
    <col min="1802" max="1802" width="12" bestFit="1" customWidth="1"/>
    <col min="2038" max="2038" width="39.5703125" customWidth="1"/>
    <col min="2039" max="2039" width="15.140625" customWidth="1"/>
    <col min="2040" max="2048" width="14.140625" customWidth="1"/>
    <col min="2049" max="2049" width="13.85546875" customWidth="1"/>
    <col min="2050" max="2055" width="14.140625" customWidth="1"/>
    <col min="2056" max="2056" width="15" customWidth="1"/>
    <col min="2058" max="2058" width="12" bestFit="1" customWidth="1"/>
    <col min="2294" max="2294" width="39.5703125" customWidth="1"/>
    <col min="2295" max="2295" width="15.140625" customWidth="1"/>
    <col min="2296" max="2304" width="14.140625" customWidth="1"/>
    <col min="2305" max="2305" width="13.85546875" customWidth="1"/>
    <col min="2306" max="2311" width="14.140625" customWidth="1"/>
    <col min="2312" max="2312" width="15" customWidth="1"/>
    <col min="2314" max="2314" width="12" bestFit="1" customWidth="1"/>
    <col min="2550" max="2550" width="39.5703125" customWidth="1"/>
    <col min="2551" max="2551" width="15.140625" customWidth="1"/>
    <col min="2552" max="2560" width="14.140625" customWidth="1"/>
    <col min="2561" max="2561" width="13.85546875" customWidth="1"/>
    <col min="2562" max="2567" width="14.140625" customWidth="1"/>
    <col min="2568" max="2568" width="15" customWidth="1"/>
    <col min="2570" max="2570" width="12" bestFit="1" customWidth="1"/>
    <col min="2806" max="2806" width="39.5703125" customWidth="1"/>
    <col min="2807" max="2807" width="15.140625" customWidth="1"/>
    <col min="2808" max="2816" width="14.140625" customWidth="1"/>
    <col min="2817" max="2817" width="13.85546875" customWidth="1"/>
    <col min="2818" max="2823" width="14.140625" customWidth="1"/>
    <col min="2824" max="2824" width="15" customWidth="1"/>
    <col min="2826" max="2826" width="12" bestFit="1" customWidth="1"/>
    <col min="3062" max="3062" width="39.5703125" customWidth="1"/>
    <col min="3063" max="3063" width="15.140625" customWidth="1"/>
    <col min="3064" max="3072" width="14.140625" customWidth="1"/>
    <col min="3073" max="3073" width="13.85546875" customWidth="1"/>
    <col min="3074" max="3079" width="14.140625" customWidth="1"/>
    <col min="3080" max="3080" width="15" customWidth="1"/>
    <col min="3082" max="3082" width="12" bestFit="1" customWidth="1"/>
    <col min="3318" max="3318" width="39.5703125" customWidth="1"/>
    <col min="3319" max="3319" width="15.140625" customWidth="1"/>
    <col min="3320" max="3328" width="14.140625" customWidth="1"/>
    <col min="3329" max="3329" width="13.85546875" customWidth="1"/>
    <col min="3330" max="3335" width="14.140625" customWidth="1"/>
    <col min="3336" max="3336" width="15" customWidth="1"/>
    <col min="3338" max="3338" width="12" bestFit="1" customWidth="1"/>
    <col min="3574" max="3574" width="39.5703125" customWidth="1"/>
    <col min="3575" max="3575" width="15.140625" customWidth="1"/>
    <col min="3576" max="3584" width="14.140625" customWidth="1"/>
    <col min="3585" max="3585" width="13.85546875" customWidth="1"/>
    <col min="3586" max="3591" width="14.140625" customWidth="1"/>
    <col min="3592" max="3592" width="15" customWidth="1"/>
    <col min="3594" max="3594" width="12" bestFit="1" customWidth="1"/>
    <col min="3830" max="3830" width="39.5703125" customWidth="1"/>
    <col min="3831" max="3831" width="15.140625" customWidth="1"/>
    <col min="3832" max="3840" width="14.140625" customWidth="1"/>
    <col min="3841" max="3841" width="13.85546875" customWidth="1"/>
    <col min="3842" max="3847" width="14.140625" customWidth="1"/>
    <col min="3848" max="3848" width="15" customWidth="1"/>
    <col min="3850" max="3850" width="12" bestFit="1" customWidth="1"/>
    <col min="4086" max="4086" width="39.5703125" customWidth="1"/>
    <col min="4087" max="4087" width="15.140625" customWidth="1"/>
    <col min="4088" max="4096" width="14.140625" customWidth="1"/>
    <col min="4097" max="4097" width="13.85546875" customWidth="1"/>
    <col min="4098" max="4103" width="14.140625" customWidth="1"/>
    <col min="4104" max="4104" width="15" customWidth="1"/>
    <col min="4106" max="4106" width="12" bestFit="1" customWidth="1"/>
    <col min="4342" max="4342" width="39.5703125" customWidth="1"/>
    <col min="4343" max="4343" width="15.140625" customWidth="1"/>
    <col min="4344" max="4352" width="14.140625" customWidth="1"/>
    <col min="4353" max="4353" width="13.85546875" customWidth="1"/>
    <col min="4354" max="4359" width="14.140625" customWidth="1"/>
    <col min="4360" max="4360" width="15" customWidth="1"/>
    <col min="4362" max="4362" width="12" bestFit="1" customWidth="1"/>
    <col min="4598" max="4598" width="39.5703125" customWidth="1"/>
    <col min="4599" max="4599" width="15.140625" customWidth="1"/>
    <col min="4600" max="4608" width="14.140625" customWidth="1"/>
    <col min="4609" max="4609" width="13.85546875" customWidth="1"/>
    <col min="4610" max="4615" width="14.140625" customWidth="1"/>
    <col min="4616" max="4616" width="15" customWidth="1"/>
    <col min="4618" max="4618" width="12" bestFit="1" customWidth="1"/>
    <col min="4854" max="4854" width="39.5703125" customWidth="1"/>
    <col min="4855" max="4855" width="15.140625" customWidth="1"/>
    <col min="4856" max="4864" width="14.140625" customWidth="1"/>
    <col min="4865" max="4865" width="13.85546875" customWidth="1"/>
    <col min="4866" max="4871" width="14.140625" customWidth="1"/>
    <col min="4872" max="4872" width="15" customWidth="1"/>
    <col min="4874" max="4874" width="12" bestFit="1" customWidth="1"/>
    <col min="5110" max="5110" width="39.5703125" customWidth="1"/>
    <col min="5111" max="5111" width="15.140625" customWidth="1"/>
    <col min="5112" max="5120" width="14.140625" customWidth="1"/>
    <col min="5121" max="5121" width="13.85546875" customWidth="1"/>
    <col min="5122" max="5127" width="14.140625" customWidth="1"/>
    <col min="5128" max="5128" width="15" customWidth="1"/>
    <col min="5130" max="5130" width="12" bestFit="1" customWidth="1"/>
    <col min="5366" max="5366" width="39.5703125" customWidth="1"/>
    <col min="5367" max="5367" width="15.140625" customWidth="1"/>
    <col min="5368" max="5376" width="14.140625" customWidth="1"/>
    <col min="5377" max="5377" width="13.85546875" customWidth="1"/>
    <col min="5378" max="5383" width="14.140625" customWidth="1"/>
    <col min="5384" max="5384" width="15" customWidth="1"/>
    <col min="5386" max="5386" width="12" bestFit="1" customWidth="1"/>
    <col min="5622" max="5622" width="39.5703125" customWidth="1"/>
    <col min="5623" max="5623" width="15.140625" customWidth="1"/>
    <col min="5624" max="5632" width="14.140625" customWidth="1"/>
    <col min="5633" max="5633" width="13.85546875" customWidth="1"/>
    <col min="5634" max="5639" width="14.140625" customWidth="1"/>
    <col min="5640" max="5640" width="15" customWidth="1"/>
    <col min="5642" max="5642" width="12" bestFit="1" customWidth="1"/>
    <col min="5878" max="5878" width="39.5703125" customWidth="1"/>
    <col min="5879" max="5879" width="15.140625" customWidth="1"/>
    <col min="5880" max="5888" width="14.140625" customWidth="1"/>
    <col min="5889" max="5889" width="13.85546875" customWidth="1"/>
    <col min="5890" max="5895" width="14.140625" customWidth="1"/>
    <col min="5896" max="5896" width="15" customWidth="1"/>
    <col min="5898" max="5898" width="12" bestFit="1" customWidth="1"/>
    <col min="6134" max="6134" width="39.5703125" customWidth="1"/>
    <col min="6135" max="6135" width="15.140625" customWidth="1"/>
    <col min="6136" max="6144" width="14.140625" customWidth="1"/>
    <col min="6145" max="6145" width="13.85546875" customWidth="1"/>
    <col min="6146" max="6151" width="14.140625" customWidth="1"/>
    <col min="6152" max="6152" width="15" customWidth="1"/>
    <col min="6154" max="6154" width="12" bestFit="1" customWidth="1"/>
    <col min="6390" max="6390" width="39.5703125" customWidth="1"/>
    <col min="6391" max="6391" width="15.140625" customWidth="1"/>
    <col min="6392" max="6400" width="14.140625" customWidth="1"/>
    <col min="6401" max="6401" width="13.85546875" customWidth="1"/>
    <col min="6402" max="6407" width="14.140625" customWidth="1"/>
    <col min="6408" max="6408" width="15" customWidth="1"/>
    <col min="6410" max="6410" width="12" bestFit="1" customWidth="1"/>
    <col min="6646" max="6646" width="39.5703125" customWidth="1"/>
    <col min="6647" max="6647" width="15.140625" customWidth="1"/>
    <col min="6648" max="6656" width="14.140625" customWidth="1"/>
    <col min="6657" max="6657" width="13.85546875" customWidth="1"/>
    <col min="6658" max="6663" width="14.140625" customWidth="1"/>
    <col min="6664" max="6664" width="15" customWidth="1"/>
    <col min="6666" max="6666" width="12" bestFit="1" customWidth="1"/>
    <col min="6902" max="6902" width="39.5703125" customWidth="1"/>
    <col min="6903" max="6903" width="15.140625" customWidth="1"/>
    <col min="6904" max="6912" width="14.140625" customWidth="1"/>
    <col min="6913" max="6913" width="13.85546875" customWidth="1"/>
    <col min="6914" max="6919" width="14.140625" customWidth="1"/>
    <col min="6920" max="6920" width="15" customWidth="1"/>
    <col min="6922" max="6922" width="12" bestFit="1" customWidth="1"/>
    <col min="7158" max="7158" width="39.5703125" customWidth="1"/>
    <col min="7159" max="7159" width="15.140625" customWidth="1"/>
    <col min="7160" max="7168" width="14.140625" customWidth="1"/>
    <col min="7169" max="7169" width="13.85546875" customWidth="1"/>
    <col min="7170" max="7175" width="14.140625" customWidth="1"/>
    <col min="7176" max="7176" width="15" customWidth="1"/>
    <col min="7178" max="7178" width="12" bestFit="1" customWidth="1"/>
    <col min="7414" max="7414" width="39.5703125" customWidth="1"/>
    <col min="7415" max="7415" width="15.140625" customWidth="1"/>
    <col min="7416" max="7424" width="14.140625" customWidth="1"/>
    <col min="7425" max="7425" width="13.85546875" customWidth="1"/>
    <col min="7426" max="7431" width="14.140625" customWidth="1"/>
    <col min="7432" max="7432" width="15" customWidth="1"/>
    <col min="7434" max="7434" width="12" bestFit="1" customWidth="1"/>
    <col min="7670" max="7670" width="39.5703125" customWidth="1"/>
    <col min="7671" max="7671" width="15.140625" customWidth="1"/>
    <col min="7672" max="7680" width="14.140625" customWidth="1"/>
    <col min="7681" max="7681" width="13.85546875" customWidth="1"/>
    <col min="7682" max="7687" width="14.140625" customWidth="1"/>
    <col min="7688" max="7688" width="15" customWidth="1"/>
    <col min="7690" max="7690" width="12" bestFit="1" customWidth="1"/>
    <col min="7926" max="7926" width="39.5703125" customWidth="1"/>
    <col min="7927" max="7927" width="15.140625" customWidth="1"/>
    <col min="7928" max="7936" width="14.140625" customWidth="1"/>
    <col min="7937" max="7937" width="13.85546875" customWidth="1"/>
    <col min="7938" max="7943" width="14.140625" customWidth="1"/>
    <col min="7944" max="7944" width="15" customWidth="1"/>
    <col min="7946" max="7946" width="12" bestFit="1" customWidth="1"/>
    <col min="8182" max="8182" width="39.5703125" customWidth="1"/>
    <col min="8183" max="8183" width="15.140625" customWidth="1"/>
    <col min="8184" max="8192" width="14.140625" customWidth="1"/>
    <col min="8193" max="8193" width="13.85546875" customWidth="1"/>
    <col min="8194" max="8199" width="14.140625" customWidth="1"/>
    <col min="8200" max="8200" width="15" customWidth="1"/>
    <col min="8202" max="8202" width="12" bestFit="1" customWidth="1"/>
    <col min="8438" max="8438" width="39.5703125" customWidth="1"/>
    <col min="8439" max="8439" width="15.140625" customWidth="1"/>
    <col min="8440" max="8448" width="14.140625" customWidth="1"/>
    <col min="8449" max="8449" width="13.85546875" customWidth="1"/>
    <col min="8450" max="8455" width="14.140625" customWidth="1"/>
    <col min="8456" max="8456" width="15" customWidth="1"/>
    <col min="8458" max="8458" width="12" bestFit="1" customWidth="1"/>
    <col min="8694" max="8694" width="39.5703125" customWidth="1"/>
    <col min="8695" max="8695" width="15.140625" customWidth="1"/>
    <col min="8696" max="8704" width="14.140625" customWidth="1"/>
    <col min="8705" max="8705" width="13.85546875" customWidth="1"/>
    <col min="8706" max="8711" width="14.140625" customWidth="1"/>
    <col min="8712" max="8712" width="15" customWidth="1"/>
    <col min="8714" max="8714" width="12" bestFit="1" customWidth="1"/>
    <col min="8950" max="8950" width="39.5703125" customWidth="1"/>
    <col min="8951" max="8951" width="15.140625" customWidth="1"/>
    <col min="8952" max="8960" width="14.140625" customWidth="1"/>
    <col min="8961" max="8961" width="13.85546875" customWidth="1"/>
    <col min="8962" max="8967" width="14.140625" customWidth="1"/>
    <col min="8968" max="8968" width="15" customWidth="1"/>
    <col min="8970" max="8970" width="12" bestFit="1" customWidth="1"/>
    <col min="9206" max="9206" width="39.5703125" customWidth="1"/>
    <col min="9207" max="9207" width="15.140625" customWidth="1"/>
    <col min="9208" max="9216" width="14.140625" customWidth="1"/>
    <col min="9217" max="9217" width="13.85546875" customWidth="1"/>
    <col min="9218" max="9223" width="14.140625" customWidth="1"/>
    <col min="9224" max="9224" width="15" customWidth="1"/>
    <col min="9226" max="9226" width="12" bestFit="1" customWidth="1"/>
    <col min="9462" max="9462" width="39.5703125" customWidth="1"/>
    <col min="9463" max="9463" width="15.140625" customWidth="1"/>
    <col min="9464" max="9472" width="14.140625" customWidth="1"/>
    <col min="9473" max="9473" width="13.85546875" customWidth="1"/>
    <col min="9474" max="9479" width="14.140625" customWidth="1"/>
    <col min="9480" max="9480" width="15" customWidth="1"/>
    <col min="9482" max="9482" width="12" bestFit="1" customWidth="1"/>
    <col min="9718" max="9718" width="39.5703125" customWidth="1"/>
    <col min="9719" max="9719" width="15.140625" customWidth="1"/>
    <col min="9720" max="9728" width="14.140625" customWidth="1"/>
    <col min="9729" max="9729" width="13.85546875" customWidth="1"/>
    <col min="9730" max="9735" width="14.140625" customWidth="1"/>
    <col min="9736" max="9736" width="15" customWidth="1"/>
    <col min="9738" max="9738" width="12" bestFit="1" customWidth="1"/>
    <col min="9974" max="9974" width="39.5703125" customWidth="1"/>
    <col min="9975" max="9975" width="15.140625" customWidth="1"/>
    <col min="9976" max="9984" width="14.140625" customWidth="1"/>
    <col min="9985" max="9985" width="13.85546875" customWidth="1"/>
    <col min="9986" max="9991" width="14.140625" customWidth="1"/>
    <col min="9992" max="9992" width="15" customWidth="1"/>
    <col min="9994" max="9994" width="12" bestFit="1" customWidth="1"/>
    <col min="10230" max="10230" width="39.5703125" customWidth="1"/>
    <col min="10231" max="10231" width="15.140625" customWidth="1"/>
    <col min="10232" max="10240" width="14.140625" customWidth="1"/>
    <col min="10241" max="10241" width="13.85546875" customWidth="1"/>
    <col min="10242" max="10247" width="14.140625" customWidth="1"/>
    <col min="10248" max="10248" width="15" customWidth="1"/>
    <col min="10250" max="10250" width="12" bestFit="1" customWidth="1"/>
    <col min="10486" max="10486" width="39.5703125" customWidth="1"/>
    <col min="10487" max="10487" width="15.140625" customWidth="1"/>
    <col min="10488" max="10496" width="14.140625" customWidth="1"/>
    <col min="10497" max="10497" width="13.85546875" customWidth="1"/>
    <col min="10498" max="10503" width="14.140625" customWidth="1"/>
    <col min="10504" max="10504" width="15" customWidth="1"/>
    <col min="10506" max="10506" width="12" bestFit="1" customWidth="1"/>
    <col min="10742" max="10742" width="39.5703125" customWidth="1"/>
    <col min="10743" max="10743" width="15.140625" customWidth="1"/>
    <col min="10744" max="10752" width="14.140625" customWidth="1"/>
    <col min="10753" max="10753" width="13.85546875" customWidth="1"/>
    <col min="10754" max="10759" width="14.140625" customWidth="1"/>
    <col min="10760" max="10760" width="15" customWidth="1"/>
    <col min="10762" max="10762" width="12" bestFit="1" customWidth="1"/>
    <col min="10998" max="10998" width="39.5703125" customWidth="1"/>
    <col min="10999" max="10999" width="15.140625" customWidth="1"/>
    <col min="11000" max="11008" width="14.140625" customWidth="1"/>
    <col min="11009" max="11009" width="13.85546875" customWidth="1"/>
    <col min="11010" max="11015" width="14.140625" customWidth="1"/>
    <col min="11016" max="11016" width="15" customWidth="1"/>
    <col min="11018" max="11018" width="12" bestFit="1" customWidth="1"/>
    <col min="11254" max="11254" width="39.5703125" customWidth="1"/>
    <col min="11255" max="11255" width="15.140625" customWidth="1"/>
    <col min="11256" max="11264" width="14.140625" customWidth="1"/>
    <col min="11265" max="11265" width="13.85546875" customWidth="1"/>
    <col min="11266" max="11271" width="14.140625" customWidth="1"/>
    <col min="11272" max="11272" width="15" customWidth="1"/>
    <col min="11274" max="11274" width="12" bestFit="1" customWidth="1"/>
    <col min="11510" max="11510" width="39.5703125" customWidth="1"/>
    <col min="11511" max="11511" width="15.140625" customWidth="1"/>
    <col min="11512" max="11520" width="14.140625" customWidth="1"/>
    <col min="11521" max="11521" width="13.85546875" customWidth="1"/>
    <col min="11522" max="11527" width="14.140625" customWidth="1"/>
    <col min="11528" max="11528" width="15" customWidth="1"/>
    <col min="11530" max="11530" width="12" bestFit="1" customWidth="1"/>
    <col min="11766" max="11766" width="39.5703125" customWidth="1"/>
    <col min="11767" max="11767" width="15.140625" customWidth="1"/>
    <col min="11768" max="11776" width="14.140625" customWidth="1"/>
    <col min="11777" max="11777" width="13.85546875" customWidth="1"/>
    <col min="11778" max="11783" width="14.140625" customWidth="1"/>
    <col min="11784" max="11784" width="15" customWidth="1"/>
    <col min="11786" max="11786" width="12" bestFit="1" customWidth="1"/>
    <col min="12022" max="12022" width="39.5703125" customWidth="1"/>
    <col min="12023" max="12023" width="15.140625" customWidth="1"/>
    <col min="12024" max="12032" width="14.140625" customWidth="1"/>
    <col min="12033" max="12033" width="13.85546875" customWidth="1"/>
    <col min="12034" max="12039" width="14.140625" customWidth="1"/>
    <col min="12040" max="12040" width="15" customWidth="1"/>
    <col min="12042" max="12042" width="12" bestFit="1" customWidth="1"/>
    <col min="12278" max="12278" width="39.5703125" customWidth="1"/>
    <col min="12279" max="12279" width="15.140625" customWidth="1"/>
    <col min="12280" max="12288" width="14.140625" customWidth="1"/>
    <col min="12289" max="12289" width="13.85546875" customWidth="1"/>
    <col min="12290" max="12295" width="14.140625" customWidth="1"/>
    <col min="12296" max="12296" width="15" customWidth="1"/>
    <col min="12298" max="12298" width="12" bestFit="1" customWidth="1"/>
    <col min="12534" max="12534" width="39.5703125" customWidth="1"/>
    <col min="12535" max="12535" width="15.140625" customWidth="1"/>
    <col min="12536" max="12544" width="14.140625" customWidth="1"/>
    <col min="12545" max="12545" width="13.85546875" customWidth="1"/>
    <col min="12546" max="12551" width="14.140625" customWidth="1"/>
    <col min="12552" max="12552" width="15" customWidth="1"/>
    <col min="12554" max="12554" width="12" bestFit="1" customWidth="1"/>
    <col min="12790" max="12790" width="39.5703125" customWidth="1"/>
    <col min="12791" max="12791" width="15.140625" customWidth="1"/>
    <col min="12792" max="12800" width="14.140625" customWidth="1"/>
    <col min="12801" max="12801" width="13.85546875" customWidth="1"/>
    <col min="12802" max="12807" width="14.140625" customWidth="1"/>
    <col min="12808" max="12808" width="15" customWidth="1"/>
    <col min="12810" max="12810" width="12" bestFit="1" customWidth="1"/>
    <col min="13046" max="13046" width="39.5703125" customWidth="1"/>
    <col min="13047" max="13047" width="15.140625" customWidth="1"/>
    <col min="13048" max="13056" width="14.140625" customWidth="1"/>
    <col min="13057" max="13057" width="13.85546875" customWidth="1"/>
    <col min="13058" max="13063" width="14.140625" customWidth="1"/>
    <col min="13064" max="13064" width="15" customWidth="1"/>
    <col min="13066" max="13066" width="12" bestFit="1" customWidth="1"/>
    <col min="13302" max="13302" width="39.5703125" customWidth="1"/>
    <col min="13303" max="13303" width="15.140625" customWidth="1"/>
    <col min="13304" max="13312" width="14.140625" customWidth="1"/>
    <col min="13313" max="13313" width="13.85546875" customWidth="1"/>
    <col min="13314" max="13319" width="14.140625" customWidth="1"/>
    <col min="13320" max="13320" width="15" customWidth="1"/>
    <col min="13322" max="13322" width="12" bestFit="1" customWidth="1"/>
    <col min="13558" max="13558" width="39.5703125" customWidth="1"/>
    <col min="13559" max="13559" width="15.140625" customWidth="1"/>
    <col min="13560" max="13568" width="14.140625" customWidth="1"/>
    <col min="13569" max="13569" width="13.85546875" customWidth="1"/>
    <col min="13570" max="13575" width="14.140625" customWidth="1"/>
    <col min="13576" max="13576" width="15" customWidth="1"/>
    <col min="13578" max="13578" width="12" bestFit="1" customWidth="1"/>
    <col min="13814" max="13814" width="39.5703125" customWidth="1"/>
    <col min="13815" max="13815" width="15.140625" customWidth="1"/>
    <col min="13816" max="13824" width="14.140625" customWidth="1"/>
    <col min="13825" max="13825" width="13.85546875" customWidth="1"/>
    <col min="13826" max="13831" width="14.140625" customWidth="1"/>
    <col min="13832" max="13832" width="15" customWidth="1"/>
    <col min="13834" max="13834" width="12" bestFit="1" customWidth="1"/>
    <col min="14070" max="14070" width="39.5703125" customWidth="1"/>
    <col min="14071" max="14071" width="15.140625" customWidth="1"/>
    <col min="14072" max="14080" width="14.140625" customWidth="1"/>
    <col min="14081" max="14081" width="13.85546875" customWidth="1"/>
    <col min="14082" max="14087" width="14.140625" customWidth="1"/>
    <col min="14088" max="14088" width="15" customWidth="1"/>
    <col min="14090" max="14090" width="12" bestFit="1" customWidth="1"/>
    <col min="14326" max="14326" width="39.5703125" customWidth="1"/>
    <col min="14327" max="14327" width="15.140625" customWidth="1"/>
    <col min="14328" max="14336" width="14.140625" customWidth="1"/>
    <col min="14337" max="14337" width="13.85546875" customWidth="1"/>
    <col min="14338" max="14343" width="14.140625" customWidth="1"/>
    <col min="14344" max="14344" width="15" customWidth="1"/>
    <col min="14346" max="14346" width="12" bestFit="1" customWidth="1"/>
    <col min="14582" max="14582" width="39.5703125" customWidth="1"/>
    <col min="14583" max="14583" width="15.140625" customWidth="1"/>
    <col min="14584" max="14592" width="14.140625" customWidth="1"/>
    <col min="14593" max="14593" width="13.85546875" customWidth="1"/>
    <col min="14594" max="14599" width="14.140625" customWidth="1"/>
    <col min="14600" max="14600" width="15" customWidth="1"/>
    <col min="14602" max="14602" width="12" bestFit="1" customWidth="1"/>
    <col min="14838" max="14838" width="39.5703125" customWidth="1"/>
    <col min="14839" max="14839" width="15.140625" customWidth="1"/>
    <col min="14840" max="14848" width="14.140625" customWidth="1"/>
    <col min="14849" max="14849" width="13.85546875" customWidth="1"/>
    <col min="14850" max="14855" width="14.140625" customWidth="1"/>
    <col min="14856" max="14856" width="15" customWidth="1"/>
    <col min="14858" max="14858" width="12" bestFit="1" customWidth="1"/>
    <col min="15094" max="15094" width="39.5703125" customWidth="1"/>
    <col min="15095" max="15095" width="15.140625" customWidth="1"/>
    <col min="15096" max="15104" width="14.140625" customWidth="1"/>
    <col min="15105" max="15105" width="13.85546875" customWidth="1"/>
    <col min="15106" max="15111" width="14.140625" customWidth="1"/>
    <col min="15112" max="15112" width="15" customWidth="1"/>
    <col min="15114" max="15114" width="12" bestFit="1" customWidth="1"/>
    <col min="15350" max="15350" width="39.5703125" customWidth="1"/>
    <col min="15351" max="15351" width="15.140625" customWidth="1"/>
    <col min="15352" max="15360" width="14.140625" customWidth="1"/>
    <col min="15361" max="15361" width="13.85546875" customWidth="1"/>
    <col min="15362" max="15367" width="14.140625" customWidth="1"/>
    <col min="15368" max="15368" width="15" customWidth="1"/>
    <col min="15370" max="15370" width="12" bestFit="1" customWidth="1"/>
    <col min="15606" max="15606" width="39.5703125" customWidth="1"/>
    <col min="15607" max="15607" width="15.140625" customWidth="1"/>
    <col min="15608" max="15616" width="14.140625" customWidth="1"/>
    <col min="15617" max="15617" width="13.85546875" customWidth="1"/>
    <col min="15618" max="15623" width="14.140625" customWidth="1"/>
    <col min="15624" max="15624" width="15" customWidth="1"/>
    <col min="15626" max="15626" width="12" bestFit="1" customWidth="1"/>
    <col min="15862" max="15862" width="39.5703125" customWidth="1"/>
    <col min="15863" max="15863" width="15.140625" customWidth="1"/>
    <col min="15864" max="15872" width="14.140625" customWidth="1"/>
    <col min="15873" max="15873" width="13.85546875" customWidth="1"/>
    <col min="15874" max="15879" width="14.140625" customWidth="1"/>
    <col min="15880" max="15880" width="15" customWidth="1"/>
    <col min="15882" max="15882" width="12" bestFit="1" customWidth="1"/>
    <col min="16118" max="16118" width="39.5703125" customWidth="1"/>
    <col min="16119" max="16119" width="15.140625" customWidth="1"/>
    <col min="16120" max="16128" width="14.140625" customWidth="1"/>
    <col min="16129" max="16129" width="13.85546875" customWidth="1"/>
    <col min="16130" max="16135" width="14.140625" customWidth="1"/>
    <col min="16136" max="16136" width="15" customWidth="1"/>
    <col min="16138" max="16138" width="12" bestFit="1" customWidth="1"/>
  </cols>
  <sheetData>
    <row r="1" spans="1:18" s="16" customFormat="1" x14ac:dyDescent="0.25">
      <c r="A1" s="488" t="s">
        <v>28</v>
      </c>
      <c r="B1" s="488"/>
      <c r="C1" s="488"/>
      <c r="D1" s="488"/>
      <c r="E1" s="488"/>
      <c r="F1" s="488"/>
      <c r="G1" s="488"/>
      <c r="H1" s="488"/>
      <c r="I1" s="488"/>
      <c r="J1" s="488"/>
      <c r="K1" s="488"/>
      <c r="L1" s="488"/>
      <c r="M1" s="488"/>
      <c r="N1" s="488"/>
      <c r="O1" s="488"/>
      <c r="P1" s="488"/>
    </row>
    <row r="2" spans="1:18" s="17" customFormat="1" ht="21.75" customHeight="1" x14ac:dyDescent="0.25">
      <c r="A2" s="489" t="s">
        <v>809</v>
      </c>
      <c r="B2" s="490"/>
      <c r="C2" s="490"/>
      <c r="D2" s="490"/>
      <c r="E2" s="490"/>
      <c r="F2" s="490"/>
      <c r="G2" s="490"/>
      <c r="H2" s="490"/>
      <c r="I2" s="490"/>
      <c r="J2" s="490"/>
      <c r="K2" s="490"/>
      <c r="L2" s="490"/>
      <c r="M2" s="490"/>
      <c r="N2" s="490"/>
      <c r="O2" s="490"/>
      <c r="P2" s="490"/>
    </row>
    <row r="3" spans="1:18" s="16" customFormat="1" x14ac:dyDescent="0.25">
      <c r="A3" s="491" t="s">
        <v>829</v>
      </c>
      <c r="B3" s="491"/>
      <c r="C3" s="491"/>
      <c r="D3" s="491"/>
      <c r="E3" s="491"/>
      <c r="F3" s="491"/>
      <c r="G3" s="491"/>
      <c r="H3" s="491"/>
      <c r="I3" s="491"/>
      <c r="J3" s="491"/>
      <c r="K3" s="491"/>
      <c r="L3" s="491"/>
      <c r="M3" s="491"/>
      <c r="N3" s="491"/>
      <c r="O3" s="491"/>
      <c r="P3" s="491"/>
    </row>
    <row r="4" spans="1:18" s="16" customFormat="1" x14ac:dyDescent="0.25">
      <c r="A4" s="492" t="s">
        <v>29</v>
      </c>
      <c r="B4" s="492"/>
      <c r="C4" s="492"/>
      <c r="D4" s="492"/>
      <c r="E4" s="492"/>
      <c r="F4" s="492"/>
      <c r="G4" s="492"/>
      <c r="H4" s="492"/>
      <c r="I4" s="492"/>
      <c r="J4" s="492"/>
      <c r="K4" s="492"/>
      <c r="L4" s="492"/>
      <c r="M4" s="492"/>
      <c r="N4" s="492"/>
      <c r="O4" s="492"/>
      <c r="P4" s="492"/>
    </row>
    <row r="5" spans="1:18" ht="45.75" customHeight="1" x14ac:dyDescent="0.25">
      <c r="A5" s="499" t="s">
        <v>0</v>
      </c>
      <c r="B5" s="499" t="s">
        <v>64</v>
      </c>
      <c r="C5" s="495" t="s">
        <v>515</v>
      </c>
      <c r="D5" s="493" t="s">
        <v>516</v>
      </c>
      <c r="E5" s="494"/>
      <c r="F5" s="494"/>
      <c r="G5" s="494"/>
      <c r="H5" s="494"/>
      <c r="I5" s="494"/>
      <c r="J5" s="493" t="s">
        <v>517</v>
      </c>
      <c r="K5" s="497"/>
      <c r="L5" s="495" t="s">
        <v>572</v>
      </c>
      <c r="M5" s="493" t="s">
        <v>517</v>
      </c>
      <c r="N5" s="497"/>
      <c r="O5" s="495" t="s">
        <v>520</v>
      </c>
      <c r="P5" s="495" t="s">
        <v>13</v>
      </c>
    </row>
    <row r="6" spans="1:18" ht="26.25" customHeight="1" x14ac:dyDescent="0.25">
      <c r="A6" s="500"/>
      <c r="B6" s="500"/>
      <c r="C6" s="498"/>
      <c r="D6" s="11" t="s">
        <v>21</v>
      </c>
      <c r="E6" s="162" t="s">
        <v>8</v>
      </c>
      <c r="F6" s="162" t="s">
        <v>9</v>
      </c>
      <c r="G6" s="162" t="s">
        <v>10</v>
      </c>
      <c r="H6" s="11" t="s">
        <v>11</v>
      </c>
      <c r="I6" s="162" t="s">
        <v>12</v>
      </c>
      <c r="J6" s="11" t="s">
        <v>518</v>
      </c>
      <c r="K6" s="11" t="s">
        <v>519</v>
      </c>
      <c r="L6" s="498"/>
      <c r="M6" s="11" t="s">
        <v>518</v>
      </c>
      <c r="N6" s="11" t="s">
        <v>519</v>
      </c>
      <c r="O6" s="498"/>
      <c r="P6" s="496"/>
    </row>
    <row r="7" spans="1:18" x14ac:dyDescent="0.25">
      <c r="A7" s="12">
        <v>1</v>
      </c>
      <c r="B7" s="12">
        <v>2</v>
      </c>
      <c r="C7" s="164">
        <v>3</v>
      </c>
      <c r="D7" s="12">
        <v>4</v>
      </c>
      <c r="E7" s="12">
        <v>5</v>
      </c>
      <c r="F7" s="164">
        <v>6</v>
      </c>
      <c r="G7" s="12">
        <v>7</v>
      </c>
      <c r="H7" s="12">
        <v>8</v>
      </c>
      <c r="I7" s="164">
        <v>9</v>
      </c>
      <c r="J7" s="12">
        <v>10</v>
      </c>
      <c r="K7" s="12">
        <v>11</v>
      </c>
      <c r="L7" s="164">
        <v>12</v>
      </c>
      <c r="M7" s="164"/>
      <c r="N7" s="164"/>
      <c r="O7" s="164"/>
      <c r="P7" s="12">
        <v>13</v>
      </c>
    </row>
    <row r="8" spans="1:18" s="75" customFormat="1" ht="26.25" customHeight="1" x14ac:dyDescent="0.25">
      <c r="A8" s="78"/>
      <c r="B8" s="13" t="s">
        <v>65</v>
      </c>
      <c r="C8" s="165">
        <f t="shared" ref="C8" si="0">C9+C14+C17</f>
        <v>18513823</v>
      </c>
      <c r="D8" s="165">
        <f t="shared" ref="D8:O8" si="1">D9+D14+D17</f>
        <v>18180347</v>
      </c>
      <c r="E8" s="165">
        <f t="shared" si="1"/>
        <v>2622878</v>
      </c>
      <c r="F8" s="165">
        <f t="shared" si="1"/>
        <v>3525813</v>
      </c>
      <c r="G8" s="165">
        <f t="shared" si="1"/>
        <v>4764465</v>
      </c>
      <c r="H8" s="165">
        <f t="shared" si="1"/>
        <v>4070513</v>
      </c>
      <c r="I8" s="165">
        <f t="shared" si="1"/>
        <v>3196678</v>
      </c>
      <c r="J8" s="165">
        <f t="shared" si="1"/>
        <v>221246</v>
      </c>
      <c r="K8" s="165">
        <f t="shared" si="1"/>
        <v>269049</v>
      </c>
      <c r="L8" s="165">
        <f t="shared" si="1"/>
        <v>18466020</v>
      </c>
      <c r="M8" s="165">
        <f t="shared" si="1"/>
        <v>160</v>
      </c>
      <c r="N8" s="165">
        <f t="shared" si="1"/>
        <v>0</v>
      </c>
      <c r="O8" s="165">
        <f t="shared" si="1"/>
        <v>18466180</v>
      </c>
      <c r="P8" s="169"/>
      <c r="Q8" s="180"/>
    </row>
    <row r="9" spans="1:18" s="75" customFormat="1" x14ac:dyDescent="0.25">
      <c r="A9" s="73" t="s">
        <v>32</v>
      </c>
      <c r="B9" s="74" t="s">
        <v>66</v>
      </c>
      <c r="C9" s="166">
        <f t="shared" ref="C9" si="2">SUM(C10:C13)</f>
        <v>5330795</v>
      </c>
      <c r="D9" s="166">
        <f t="shared" ref="D9:O9" si="3">SUM(D10:D13)</f>
        <v>5282992</v>
      </c>
      <c r="E9" s="166">
        <f t="shared" si="3"/>
        <v>887080</v>
      </c>
      <c r="F9" s="166">
        <f t="shared" si="3"/>
        <v>794421</v>
      </c>
      <c r="G9" s="166">
        <f t="shared" si="3"/>
        <v>1299619</v>
      </c>
      <c r="H9" s="166">
        <f t="shared" si="3"/>
        <v>1313872</v>
      </c>
      <c r="I9" s="166">
        <f t="shared" si="3"/>
        <v>988000</v>
      </c>
      <c r="J9" s="166">
        <f t="shared" si="3"/>
        <v>221246</v>
      </c>
      <c r="K9" s="166">
        <f t="shared" si="3"/>
        <v>269049</v>
      </c>
      <c r="L9" s="166">
        <f t="shared" si="3"/>
        <v>5282992</v>
      </c>
      <c r="M9" s="166">
        <f t="shared" si="3"/>
        <v>0</v>
      </c>
      <c r="N9" s="166">
        <f t="shared" si="3"/>
        <v>0</v>
      </c>
      <c r="O9" s="166">
        <f t="shared" si="3"/>
        <v>5282992</v>
      </c>
      <c r="P9" s="46"/>
    </row>
    <row r="10" spans="1:18" ht="30" x14ac:dyDescent="0.25">
      <c r="A10" s="76">
        <v>1</v>
      </c>
      <c r="B10" s="81" t="s">
        <v>67</v>
      </c>
      <c r="C10" s="167">
        <v>3734700</v>
      </c>
      <c r="D10" s="82">
        <f>SUM(E10:I10)</f>
        <v>3468651</v>
      </c>
      <c r="E10" s="71">
        <v>662530</v>
      </c>
      <c r="F10" s="71">
        <v>662530</v>
      </c>
      <c r="G10" s="71">
        <v>696319</v>
      </c>
      <c r="H10" s="71">
        <v>716472</v>
      </c>
      <c r="I10" s="71">
        <v>730800</v>
      </c>
      <c r="J10" s="71"/>
      <c r="K10" s="71">
        <f>C10-D10</f>
        <v>266049</v>
      </c>
      <c r="L10" s="71">
        <v>3468651</v>
      </c>
      <c r="M10" s="71"/>
      <c r="N10" s="71"/>
      <c r="O10" s="71">
        <f>L10+M10-N10</f>
        <v>3468651</v>
      </c>
      <c r="P10" s="77"/>
      <c r="R10" s="83"/>
    </row>
    <row r="11" spans="1:18" x14ac:dyDescent="0.25">
      <c r="A11" s="76">
        <v>2</v>
      </c>
      <c r="B11" s="81" t="s">
        <v>68</v>
      </c>
      <c r="C11" s="170">
        <v>1426995</v>
      </c>
      <c r="D11" s="82">
        <f t="shared" ref="D11:D22" si="4">SUM(E11:I11)</f>
        <v>1435141</v>
      </c>
      <c r="E11" s="71">
        <f>166225+27225</f>
        <v>193450</v>
      </c>
      <c r="F11" s="71">
        <v>71691</v>
      </c>
      <c r="G11" s="71">
        <v>500000</v>
      </c>
      <c r="H11" s="71">
        <v>500000</v>
      </c>
      <c r="I11" s="71">
        <v>170000</v>
      </c>
      <c r="J11" s="71">
        <v>8146</v>
      </c>
      <c r="K11" s="71"/>
      <c r="L11" s="71">
        <v>1435141</v>
      </c>
      <c r="M11" s="71"/>
      <c r="N11" s="71"/>
      <c r="O11" s="71">
        <f t="shared" ref="O11:O13" si="5">L11+M11-N11</f>
        <v>1435141</v>
      </c>
      <c r="P11" s="171"/>
    </row>
    <row r="12" spans="1:18" x14ac:dyDescent="0.25">
      <c r="A12" s="76">
        <v>3</v>
      </c>
      <c r="B12" s="81" t="s">
        <v>69</v>
      </c>
      <c r="C12" s="167">
        <v>168000</v>
      </c>
      <c r="D12" s="82">
        <f t="shared" si="4"/>
        <v>165000</v>
      </c>
      <c r="E12" s="82">
        <v>30000</v>
      </c>
      <c r="F12" s="82">
        <v>36000</v>
      </c>
      <c r="G12" s="82">
        <v>35000</v>
      </c>
      <c r="H12" s="71">
        <v>32000</v>
      </c>
      <c r="I12" s="71">
        <v>32000</v>
      </c>
      <c r="J12" s="71"/>
      <c r="K12" s="71">
        <f>C12-D12</f>
        <v>3000</v>
      </c>
      <c r="L12" s="71">
        <v>165000</v>
      </c>
      <c r="M12" s="71"/>
      <c r="N12" s="71"/>
      <c r="O12" s="71">
        <f t="shared" si="5"/>
        <v>165000</v>
      </c>
      <c r="P12" s="77"/>
    </row>
    <row r="13" spans="1:18" x14ac:dyDescent="0.25">
      <c r="A13" s="76">
        <v>4</v>
      </c>
      <c r="B13" s="81" t="s">
        <v>70</v>
      </c>
      <c r="C13" s="167">
        <v>1100</v>
      </c>
      <c r="D13" s="82">
        <f t="shared" si="4"/>
        <v>214200</v>
      </c>
      <c r="E13" s="82">
        <v>1100</v>
      </c>
      <c r="F13" s="82">
        <v>24200</v>
      </c>
      <c r="G13" s="82">
        <v>68300</v>
      </c>
      <c r="H13" s="71">
        <v>65400</v>
      </c>
      <c r="I13" s="71">
        <v>55200</v>
      </c>
      <c r="J13" s="71">
        <f>D13-C13</f>
        <v>213100</v>
      </c>
      <c r="K13" s="71"/>
      <c r="L13" s="71">
        <v>214200</v>
      </c>
      <c r="M13" s="71"/>
      <c r="N13" s="71"/>
      <c r="O13" s="71">
        <f t="shared" si="5"/>
        <v>214200</v>
      </c>
      <c r="P13" s="77"/>
    </row>
    <row r="14" spans="1:18" s="75" customFormat="1" ht="22.5" customHeight="1" x14ac:dyDescent="0.25">
      <c r="A14" s="78" t="s">
        <v>33</v>
      </c>
      <c r="B14" s="80" t="s">
        <v>71</v>
      </c>
      <c r="C14" s="168">
        <f t="shared" ref="C14:O14" si="6">SUM(C15:C16)</f>
        <v>8361631</v>
      </c>
      <c r="D14" s="168">
        <f t="shared" si="6"/>
        <v>8235008</v>
      </c>
      <c r="E14" s="168">
        <f t="shared" si="6"/>
        <v>1735798</v>
      </c>
      <c r="F14" s="168">
        <f t="shared" si="6"/>
        <v>1579396</v>
      </c>
      <c r="G14" s="168">
        <f t="shared" si="6"/>
        <v>2208294</v>
      </c>
      <c r="H14" s="168">
        <f t="shared" si="6"/>
        <v>1426320</v>
      </c>
      <c r="I14" s="168">
        <f t="shared" si="6"/>
        <v>1285200</v>
      </c>
      <c r="J14" s="168">
        <f t="shared" si="6"/>
        <v>0</v>
      </c>
      <c r="K14" s="168">
        <f t="shared" si="6"/>
        <v>0</v>
      </c>
      <c r="L14" s="168">
        <f t="shared" si="6"/>
        <v>8361631</v>
      </c>
      <c r="M14" s="168">
        <f t="shared" si="6"/>
        <v>0</v>
      </c>
      <c r="N14" s="168">
        <f t="shared" si="6"/>
        <v>0</v>
      </c>
      <c r="O14" s="168">
        <f t="shared" si="6"/>
        <v>8361631</v>
      </c>
      <c r="P14" s="79"/>
    </row>
    <row r="15" spans="1:18" ht="30" x14ac:dyDescent="0.25">
      <c r="A15" s="76">
        <v>1</v>
      </c>
      <c r="B15" s="81" t="s">
        <v>72</v>
      </c>
      <c r="C15" s="167">
        <f>6789720+186000+60000</f>
        <v>7035720</v>
      </c>
      <c r="D15" s="82">
        <f t="shared" si="4"/>
        <v>7481216</v>
      </c>
      <c r="E15" s="82">
        <v>1556626</v>
      </c>
      <c r="F15" s="82">
        <v>1494876</v>
      </c>
      <c r="G15" s="82">
        <f>1843900+60000</f>
        <v>1903900</v>
      </c>
      <c r="H15" s="71">
        <v>1326320</v>
      </c>
      <c r="I15" s="71">
        <v>1199494</v>
      </c>
      <c r="J15" s="71"/>
      <c r="K15" s="71"/>
      <c r="L15" s="167">
        <f>6789720+186000+60000</f>
        <v>7035720</v>
      </c>
      <c r="M15" s="167"/>
      <c r="N15" s="167"/>
      <c r="O15" s="167">
        <f>L15+M15-N15</f>
        <v>7035720</v>
      </c>
      <c r="P15" s="77"/>
    </row>
    <row r="16" spans="1:18" x14ac:dyDescent="0.25">
      <c r="A16" s="76">
        <v>2</v>
      </c>
      <c r="B16" s="81" t="s">
        <v>58</v>
      </c>
      <c r="C16" s="167">
        <f>805160+8075+512676</f>
        <v>1325911</v>
      </c>
      <c r="D16" s="82">
        <f t="shared" si="4"/>
        <v>753792</v>
      </c>
      <c r="E16" s="82">
        <v>179172</v>
      </c>
      <c r="F16" s="82">
        <v>84520</v>
      </c>
      <c r="G16" s="82">
        <v>304394</v>
      </c>
      <c r="H16" s="71">
        <v>100000</v>
      </c>
      <c r="I16" s="71">
        <v>85706</v>
      </c>
      <c r="J16" s="71"/>
      <c r="K16" s="71"/>
      <c r="L16" s="167">
        <f>805160+8075+512676</f>
        <v>1325911</v>
      </c>
      <c r="M16" s="167"/>
      <c r="N16" s="167"/>
      <c r="O16" s="167">
        <f>L16+M16-N16</f>
        <v>1325911</v>
      </c>
      <c r="P16" s="77"/>
    </row>
    <row r="17" spans="1:18" s="75" customFormat="1" x14ac:dyDescent="0.25">
      <c r="A17" s="78" t="s">
        <v>63</v>
      </c>
      <c r="B17" s="80" t="s">
        <v>73</v>
      </c>
      <c r="C17" s="168">
        <f t="shared" ref="C17:O17" si="7">C18+C19+C20</f>
        <v>4821397</v>
      </c>
      <c r="D17" s="168">
        <f t="shared" si="7"/>
        <v>4662347</v>
      </c>
      <c r="E17" s="168">
        <f t="shared" si="7"/>
        <v>0</v>
      </c>
      <c r="F17" s="168">
        <f t="shared" si="7"/>
        <v>1151996</v>
      </c>
      <c r="G17" s="168">
        <f t="shared" si="7"/>
        <v>1256552</v>
      </c>
      <c r="H17" s="168">
        <f t="shared" si="7"/>
        <v>1330321</v>
      </c>
      <c r="I17" s="168">
        <f t="shared" si="7"/>
        <v>923478</v>
      </c>
      <c r="J17" s="168">
        <f t="shared" si="7"/>
        <v>0</v>
      </c>
      <c r="K17" s="168">
        <f t="shared" si="7"/>
        <v>0</v>
      </c>
      <c r="L17" s="168">
        <f t="shared" si="7"/>
        <v>4821397</v>
      </c>
      <c r="M17" s="168">
        <f t="shared" si="7"/>
        <v>160</v>
      </c>
      <c r="N17" s="168">
        <f t="shared" si="7"/>
        <v>0</v>
      </c>
      <c r="O17" s="168">
        <f t="shared" si="7"/>
        <v>4821557</v>
      </c>
      <c r="P17" s="79"/>
    </row>
    <row r="18" spans="1:18" ht="45" x14ac:dyDescent="0.25">
      <c r="A18" s="76">
        <v>1</v>
      </c>
      <c r="B18" s="81" t="s">
        <v>62</v>
      </c>
      <c r="C18" s="167">
        <f>2530902+20023</f>
        <v>2550925</v>
      </c>
      <c r="D18" s="82">
        <f t="shared" si="4"/>
        <v>2391875</v>
      </c>
      <c r="E18" s="82"/>
      <c r="F18" s="82">
        <v>477821</v>
      </c>
      <c r="G18" s="82">
        <v>632564</v>
      </c>
      <c r="H18" s="71">
        <v>729900</v>
      </c>
      <c r="I18" s="71">
        <v>551590</v>
      </c>
      <c r="J18" s="71"/>
      <c r="K18" s="71"/>
      <c r="L18" s="167">
        <f>2530902+20023</f>
        <v>2550925</v>
      </c>
      <c r="M18" s="167"/>
      <c r="N18" s="167"/>
      <c r="O18" s="167">
        <f>L18+M18-N18</f>
        <v>2550925</v>
      </c>
      <c r="P18" s="77"/>
      <c r="R18" s="83"/>
    </row>
    <row r="19" spans="1:18" ht="30" x14ac:dyDescent="0.25">
      <c r="A19" s="76">
        <v>2</v>
      </c>
      <c r="B19" s="81" t="s">
        <v>74</v>
      </c>
      <c r="C19" s="167">
        <f>1434515+171489</f>
        <v>1606004</v>
      </c>
      <c r="D19" s="82">
        <f t="shared" si="4"/>
        <v>1606004</v>
      </c>
      <c r="E19" s="82"/>
      <c r="F19" s="82">
        <v>486705</v>
      </c>
      <c r="G19" s="82">
        <v>435974</v>
      </c>
      <c r="H19" s="71">
        <v>433909</v>
      </c>
      <c r="I19" s="71">
        <v>249416</v>
      </c>
      <c r="J19" s="71"/>
      <c r="K19" s="71"/>
      <c r="L19" s="167">
        <f>1434515+171489</f>
        <v>1606004</v>
      </c>
      <c r="M19" s="167"/>
      <c r="N19" s="167"/>
      <c r="O19" s="167">
        <f>L19+M19-N19</f>
        <v>1606004</v>
      </c>
      <c r="P19" s="77"/>
      <c r="R19" s="83"/>
    </row>
    <row r="20" spans="1:18" ht="45" x14ac:dyDescent="0.25">
      <c r="A20" s="76">
        <v>3</v>
      </c>
      <c r="B20" s="81" t="s">
        <v>75</v>
      </c>
      <c r="C20" s="167">
        <f t="shared" ref="C20:I20" si="8">C21+C22</f>
        <v>664468</v>
      </c>
      <c r="D20" s="82">
        <f t="shared" si="4"/>
        <v>664468</v>
      </c>
      <c r="E20" s="82"/>
      <c r="F20" s="82">
        <f t="shared" si="8"/>
        <v>187470</v>
      </c>
      <c r="G20" s="82">
        <f t="shared" si="8"/>
        <v>188014</v>
      </c>
      <c r="H20" s="82">
        <f t="shared" si="8"/>
        <v>166512</v>
      </c>
      <c r="I20" s="82">
        <f t="shared" si="8"/>
        <v>122472</v>
      </c>
      <c r="J20" s="82"/>
      <c r="K20" s="82"/>
      <c r="L20" s="167">
        <f t="shared" ref="L20:O20" si="9">L21+L22</f>
        <v>664468</v>
      </c>
      <c r="M20" s="167">
        <f t="shared" si="9"/>
        <v>160</v>
      </c>
      <c r="N20" s="167">
        <f t="shared" si="9"/>
        <v>0</v>
      </c>
      <c r="O20" s="167">
        <f t="shared" si="9"/>
        <v>664628</v>
      </c>
      <c r="P20" s="77"/>
    </row>
    <row r="21" spans="1:18" x14ac:dyDescent="0.25">
      <c r="A21" s="76"/>
      <c r="B21" s="81" t="s">
        <v>410</v>
      </c>
      <c r="C21" s="167">
        <f>373420+131180</f>
        <v>504600</v>
      </c>
      <c r="D21" s="82">
        <f t="shared" si="4"/>
        <v>504600</v>
      </c>
      <c r="E21" s="82"/>
      <c r="F21" s="82">
        <v>187470</v>
      </c>
      <c r="G21" s="82">
        <v>108080</v>
      </c>
      <c r="H21" s="71">
        <v>102565</v>
      </c>
      <c r="I21" s="71">
        <v>106485</v>
      </c>
      <c r="J21" s="72"/>
      <c r="K21" s="72"/>
      <c r="L21" s="167">
        <f>373420+131180</f>
        <v>504600</v>
      </c>
      <c r="M21" s="167">
        <v>160</v>
      </c>
      <c r="N21" s="167"/>
      <c r="O21" s="167">
        <f>L21+M21-N21</f>
        <v>504760</v>
      </c>
      <c r="P21" s="77"/>
      <c r="R21" s="83"/>
    </row>
    <row r="22" spans="1:18" x14ac:dyDescent="0.25">
      <c r="A22" s="76"/>
      <c r="B22" s="81" t="s">
        <v>411</v>
      </c>
      <c r="C22" s="167">
        <v>159868</v>
      </c>
      <c r="D22" s="82">
        <f t="shared" si="4"/>
        <v>159868</v>
      </c>
      <c r="E22" s="82"/>
      <c r="F22" s="82"/>
      <c r="G22" s="82">
        <v>79934</v>
      </c>
      <c r="H22" s="71">
        <v>63947</v>
      </c>
      <c r="I22" s="71">
        <v>15987</v>
      </c>
      <c r="J22" s="72"/>
      <c r="K22" s="72"/>
      <c r="L22" s="167">
        <v>159868</v>
      </c>
      <c r="M22" s="167"/>
      <c r="N22" s="167"/>
      <c r="O22" s="167">
        <f>L22+M22-N22</f>
        <v>159868</v>
      </c>
      <c r="P22" s="77"/>
      <c r="R22" s="83"/>
    </row>
  </sheetData>
  <mergeCells count="13">
    <mergeCell ref="A1:P1"/>
    <mergeCell ref="A2:P2"/>
    <mergeCell ref="A3:P3"/>
    <mergeCell ref="A4:P4"/>
    <mergeCell ref="D5:I5"/>
    <mergeCell ref="P5:P6"/>
    <mergeCell ref="J5:K5"/>
    <mergeCell ref="L5:L6"/>
    <mergeCell ref="C5:C6"/>
    <mergeCell ref="A5:A6"/>
    <mergeCell ref="B5:B6"/>
    <mergeCell ref="M5:N5"/>
    <mergeCell ref="O5:O6"/>
  </mergeCells>
  <pageMargins left="0.7" right="0.7" top="0.75" bottom="0.75" header="0.3" footer="0.3"/>
  <pageSetup paperSize="9" scale="88" fitToHeight="0" orientation="landscape" r:id="rId1"/>
  <ignoredErrors>
    <ignoredError sqref="D14 D17" formula="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38"/>
  <sheetViews>
    <sheetView showZeros="0" view="pageBreakPreview" topLeftCell="A4" zoomScale="60" zoomScaleNormal="70" workbookViewId="0">
      <pane xSplit="2" ySplit="10" topLeftCell="Y32" activePane="bottomRight" state="frozen"/>
      <selection activeCell="A4" sqref="A4"/>
      <selection pane="topRight" activeCell="C4" sqref="C4"/>
      <selection pane="bottomLeft" activeCell="A14" sqref="A14"/>
      <selection pane="bottomRight" activeCell="AU37" sqref="AU37"/>
    </sheetView>
  </sheetViews>
  <sheetFormatPr defaultColWidth="9.140625" defaultRowHeight="15" x14ac:dyDescent="0.25"/>
  <cols>
    <col min="1" max="1" width="6.140625" style="58" customWidth="1"/>
    <col min="2" max="2" width="25.28515625" style="58" customWidth="1"/>
    <col min="3" max="3" width="9.140625" style="58"/>
    <col min="4" max="4" width="12.7109375" style="58" customWidth="1"/>
    <col min="5" max="5" width="12.42578125" style="58" customWidth="1"/>
    <col min="6" max="6" width="14.140625" style="58" customWidth="1"/>
    <col min="7" max="7" width="11.28515625" style="58" bestFit="1" customWidth="1"/>
    <col min="8" max="10" width="9.7109375" style="58" bestFit="1" customWidth="1"/>
    <col min="11" max="11" width="9.28515625" style="58" bestFit="1" customWidth="1"/>
    <col min="12" max="12" width="11.28515625" style="58" bestFit="1" customWidth="1"/>
    <col min="13" max="13" width="11" style="58" customWidth="1"/>
    <col min="14" max="14" width="9.7109375" style="58" bestFit="1" customWidth="1"/>
    <col min="15" max="15" width="10.85546875" style="58" bestFit="1" customWidth="1"/>
    <col min="16" max="16" width="9.7109375" style="58" bestFit="1" customWidth="1"/>
    <col min="17" max="17" width="9.28515625" style="58" bestFit="1" customWidth="1"/>
    <col min="18" max="18" width="10.85546875" style="58" bestFit="1" customWidth="1"/>
    <col min="19" max="19" width="10.5703125" style="58" customWidth="1"/>
    <col min="20" max="23" width="9.28515625" style="58" bestFit="1" customWidth="1"/>
    <col min="24" max="24" width="12.85546875" style="58" customWidth="1"/>
    <col min="25" max="25" width="10.5703125" style="58" customWidth="1"/>
    <col min="26" max="28" width="9.28515625" style="58" bestFit="1" customWidth="1"/>
    <col min="29" max="29" width="11.85546875" style="58" customWidth="1"/>
    <col min="30" max="30" width="10.42578125" style="58" customWidth="1"/>
    <col min="31" max="31" width="9.7109375" style="58" bestFit="1" customWidth="1"/>
    <col min="32" max="32" width="9.28515625" style="58" bestFit="1" customWidth="1"/>
    <col min="33" max="33" width="9.7109375" style="58" bestFit="1" customWidth="1"/>
    <col min="34" max="39" width="11.85546875" style="58" customWidth="1"/>
    <col min="40" max="45" width="11.28515625" style="58" customWidth="1"/>
    <col min="46" max="16384" width="9.140625" style="58"/>
  </cols>
  <sheetData>
    <row r="1" spans="1:52" ht="15.75" x14ac:dyDescent="0.25">
      <c r="A1" s="630" t="s">
        <v>61</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row>
    <row r="2" spans="1:52" s="59" customFormat="1" ht="26.25" customHeight="1" x14ac:dyDescent="0.25">
      <c r="A2" s="631" t="s">
        <v>97</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c r="AO2" s="631"/>
      <c r="AP2" s="631"/>
      <c r="AQ2" s="631"/>
      <c r="AR2" s="631"/>
      <c r="AS2" s="631"/>
      <c r="AT2" s="631"/>
    </row>
    <row r="3" spans="1:52" ht="15.75" x14ac:dyDescent="0.25">
      <c r="A3" s="633" t="str">
        <f>'B1 TH 21-25'!A3</f>
        <v>(Kèm theo Nghị quyết số                /NQ-HĐND ngày        /7/2025 của HĐND tỉnh Điện Biên)</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c r="AR3" s="633"/>
      <c r="AS3" s="633"/>
      <c r="AT3" s="633"/>
    </row>
    <row r="4" spans="1:52" ht="15.75" x14ac:dyDescent="0.25">
      <c r="A4" s="634" t="s">
        <v>29</v>
      </c>
      <c r="B4" s="634"/>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4"/>
      <c r="AI4" s="634"/>
      <c r="AJ4" s="634"/>
      <c r="AK4" s="634"/>
      <c r="AL4" s="634"/>
      <c r="AM4" s="634"/>
      <c r="AN4" s="634"/>
      <c r="AO4" s="634"/>
      <c r="AP4" s="634"/>
      <c r="AQ4" s="634"/>
      <c r="AR4" s="634"/>
      <c r="AS4" s="634"/>
      <c r="AT4" s="634"/>
    </row>
    <row r="5" spans="1:52" ht="15" customHeight="1" x14ac:dyDescent="0.25">
      <c r="A5" s="645" t="s">
        <v>39</v>
      </c>
      <c r="B5" s="645" t="s">
        <v>1</v>
      </c>
      <c r="C5" s="645" t="s">
        <v>40</v>
      </c>
      <c r="D5" s="645" t="s">
        <v>41</v>
      </c>
      <c r="E5" s="645" t="s">
        <v>42</v>
      </c>
      <c r="F5" s="648" t="s">
        <v>5</v>
      </c>
      <c r="G5" s="649"/>
      <c r="H5" s="649"/>
      <c r="I5" s="649"/>
      <c r="J5" s="649"/>
      <c r="K5" s="649"/>
      <c r="L5" s="649"/>
      <c r="M5" s="649"/>
      <c r="N5" s="650"/>
      <c r="O5" s="648" t="s">
        <v>7</v>
      </c>
      <c r="P5" s="649"/>
      <c r="Q5" s="649"/>
      <c r="R5" s="649"/>
      <c r="S5" s="649"/>
      <c r="T5" s="650"/>
      <c r="U5" s="642" t="s">
        <v>77</v>
      </c>
      <c r="V5" s="643"/>
      <c r="W5" s="643"/>
      <c r="X5" s="643"/>
      <c r="Y5" s="643"/>
      <c r="Z5" s="643"/>
      <c r="AA5" s="643"/>
      <c r="AB5" s="643"/>
      <c r="AC5" s="643"/>
      <c r="AD5" s="643"/>
      <c r="AE5" s="643"/>
      <c r="AF5" s="643"/>
      <c r="AG5" s="643"/>
      <c r="AH5" s="643"/>
      <c r="AI5" s="643"/>
      <c r="AJ5" s="643"/>
      <c r="AK5" s="643"/>
      <c r="AL5" s="643"/>
      <c r="AM5" s="643"/>
      <c r="AN5" s="643"/>
      <c r="AO5" s="643"/>
      <c r="AP5" s="643"/>
      <c r="AQ5" s="643"/>
      <c r="AR5" s="643"/>
      <c r="AS5" s="644"/>
      <c r="AT5" s="641" t="s">
        <v>13</v>
      </c>
      <c r="AV5" s="654" t="s">
        <v>105</v>
      </c>
      <c r="AW5" s="655"/>
      <c r="AX5" s="655"/>
      <c r="AY5" s="656"/>
    </row>
    <row r="6" spans="1:52" ht="15" customHeight="1" x14ac:dyDescent="0.25">
      <c r="A6" s="646"/>
      <c r="B6" s="646"/>
      <c r="C6" s="646"/>
      <c r="D6" s="646"/>
      <c r="E6" s="646"/>
      <c r="F6" s="651"/>
      <c r="G6" s="652"/>
      <c r="H6" s="652"/>
      <c r="I6" s="652"/>
      <c r="J6" s="652"/>
      <c r="K6" s="652"/>
      <c r="L6" s="652"/>
      <c r="M6" s="652"/>
      <c r="N6" s="653"/>
      <c r="O6" s="651"/>
      <c r="P6" s="652"/>
      <c r="Q6" s="652"/>
      <c r="R6" s="652"/>
      <c r="S6" s="652"/>
      <c r="T6" s="653"/>
      <c r="U6" s="642" t="s">
        <v>8</v>
      </c>
      <c r="V6" s="643"/>
      <c r="W6" s="643"/>
      <c r="X6" s="643"/>
      <c r="Y6" s="644"/>
      <c r="Z6" s="642" t="s">
        <v>9</v>
      </c>
      <c r="AA6" s="643"/>
      <c r="AB6" s="643"/>
      <c r="AC6" s="643"/>
      <c r="AD6" s="644"/>
      <c r="AE6" s="642" t="s">
        <v>10</v>
      </c>
      <c r="AF6" s="643"/>
      <c r="AG6" s="643"/>
      <c r="AH6" s="643"/>
      <c r="AI6" s="644"/>
      <c r="AJ6" s="642" t="s">
        <v>11</v>
      </c>
      <c r="AK6" s="643"/>
      <c r="AL6" s="643"/>
      <c r="AM6" s="643"/>
      <c r="AN6" s="644"/>
      <c r="AO6" s="642" t="s">
        <v>12</v>
      </c>
      <c r="AP6" s="643"/>
      <c r="AQ6" s="643"/>
      <c r="AR6" s="643"/>
      <c r="AS6" s="644"/>
      <c r="AT6" s="641"/>
      <c r="AV6" s="657" t="s">
        <v>107</v>
      </c>
      <c r="AW6" s="657" t="s">
        <v>106</v>
      </c>
      <c r="AX6" s="657" t="s">
        <v>108</v>
      </c>
      <c r="AY6" s="657" t="s">
        <v>109</v>
      </c>
    </row>
    <row r="7" spans="1:52" ht="30.75" customHeight="1" x14ac:dyDescent="0.25">
      <c r="A7" s="646"/>
      <c r="B7" s="646"/>
      <c r="C7" s="646"/>
      <c r="D7" s="646"/>
      <c r="E7" s="646"/>
      <c r="F7" s="641" t="s">
        <v>43</v>
      </c>
      <c r="G7" s="641" t="s">
        <v>17</v>
      </c>
      <c r="H7" s="641"/>
      <c r="I7" s="641"/>
      <c r="J7" s="641"/>
      <c r="K7" s="641"/>
      <c r="L7" s="641"/>
      <c r="M7" s="641"/>
      <c r="N7" s="641"/>
      <c r="O7" s="641" t="s">
        <v>44</v>
      </c>
      <c r="P7" s="641" t="s">
        <v>45</v>
      </c>
      <c r="Q7" s="641"/>
      <c r="R7" s="641"/>
      <c r="S7" s="641"/>
      <c r="T7" s="641"/>
      <c r="U7" s="641" t="s">
        <v>59</v>
      </c>
      <c r="V7" s="641"/>
      <c r="W7" s="641" t="s">
        <v>20</v>
      </c>
      <c r="X7" s="641"/>
      <c r="Y7" s="641"/>
      <c r="Z7" s="641" t="s">
        <v>59</v>
      </c>
      <c r="AA7" s="641"/>
      <c r="AB7" s="641" t="s">
        <v>20</v>
      </c>
      <c r="AC7" s="641"/>
      <c r="AD7" s="641"/>
      <c r="AE7" s="641" t="s">
        <v>59</v>
      </c>
      <c r="AF7" s="641"/>
      <c r="AG7" s="641" t="s">
        <v>20</v>
      </c>
      <c r="AH7" s="641"/>
      <c r="AI7" s="641"/>
      <c r="AJ7" s="641" t="s">
        <v>59</v>
      </c>
      <c r="AK7" s="641"/>
      <c r="AL7" s="641" t="s">
        <v>103</v>
      </c>
      <c r="AM7" s="641"/>
      <c r="AN7" s="641"/>
      <c r="AO7" s="641" t="s">
        <v>104</v>
      </c>
      <c r="AP7" s="641"/>
      <c r="AQ7" s="641" t="s">
        <v>103</v>
      </c>
      <c r="AR7" s="641"/>
      <c r="AS7" s="641"/>
      <c r="AT7" s="641"/>
      <c r="AV7" s="658"/>
      <c r="AW7" s="658"/>
      <c r="AX7" s="658"/>
      <c r="AY7" s="658"/>
    </row>
    <row r="8" spans="1:52" ht="36" customHeight="1" x14ac:dyDescent="0.25">
      <c r="A8" s="646"/>
      <c r="B8" s="646"/>
      <c r="C8" s="646"/>
      <c r="D8" s="646"/>
      <c r="E8" s="646"/>
      <c r="F8" s="641"/>
      <c r="G8" s="641" t="s">
        <v>55</v>
      </c>
      <c r="H8" s="641" t="s">
        <v>45</v>
      </c>
      <c r="I8" s="641"/>
      <c r="J8" s="641"/>
      <c r="K8" s="641"/>
      <c r="L8" s="641"/>
      <c r="M8" s="641"/>
      <c r="N8" s="641"/>
      <c r="O8" s="641"/>
      <c r="P8" s="641" t="s">
        <v>46</v>
      </c>
      <c r="Q8" s="641"/>
      <c r="R8" s="642" t="s">
        <v>58</v>
      </c>
      <c r="S8" s="643"/>
      <c r="T8" s="644"/>
      <c r="U8" s="645" t="s">
        <v>21</v>
      </c>
      <c r="V8" s="645" t="s">
        <v>30</v>
      </c>
      <c r="W8" s="645" t="s">
        <v>21</v>
      </c>
      <c r="X8" s="641" t="s">
        <v>23</v>
      </c>
      <c r="Y8" s="641"/>
      <c r="Z8" s="645" t="s">
        <v>21</v>
      </c>
      <c r="AA8" s="645" t="s">
        <v>31</v>
      </c>
      <c r="AB8" s="645" t="s">
        <v>21</v>
      </c>
      <c r="AC8" s="641" t="s">
        <v>23</v>
      </c>
      <c r="AD8" s="641"/>
      <c r="AE8" s="645" t="s">
        <v>21</v>
      </c>
      <c r="AF8" s="645" t="s">
        <v>83</v>
      </c>
      <c r="AG8" s="645" t="s">
        <v>21</v>
      </c>
      <c r="AH8" s="641" t="s">
        <v>23</v>
      </c>
      <c r="AI8" s="641"/>
      <c r="AJ8" s="645" t="s">
        <v>21</v>
      </c>
      <c r="AK8" s="645" t="s">
        <v>86</v>
      </c>
      <c r="AL8" s="645" t="s">
        <v>21</v>
      </c>
      <c r="AM8" s="641" t="s">
        <v>23</v>
      </c>
      <c r="AN8" s="641"/>
      <c r="AO8" s="645" t="s">
        <v>21</v>
      </c>
      <c r="AP8" s="645" t="s">
        <v>89</v>
      </c>
      <c r="AQ8" s="645" t="s">
        <v>21</v>
      </c>
      <c r="AR8" s="641" t="s">
        <v>23</v>
      </c>
      <c r="AS8" s="641"/>
      <c r="AT8" s="641"/>
      <c r="AV8" s="658"/>
      <c r="AW8" s="658"/>
      <c r="AX8" s="658"/>
      <c r="AY8" s="658"/>
    </row>
    <row r="9" spans="1:52" ht="15" customHeight="1" x14ac:dyDescent="0.25">
      <c r="A9" s="646"/>
      <c r="B9" s="646"/>
      <c r="C9" s="646"/>
      <c r="D9" s="646"/>
      <c r="E9" s="646"/>
      <c r="F9" s="641"/>
      <c r="G9" s="641"/>
      <c r="H9" s="642" t="s">
        <v>46</v>
      </c>
      <c r="I9" s="643"/>
      <c r="J9" s="644"/>
      <c r="K9" s="641" t="s">
        <v>56</v>
      </c>
      <c r="L9" s="641"/>
      <c r="M9" s="641"/>
      <c r="N9" s="641"/>
      <c r="O9" s="641"/>
      <c r="P9" s="641" t="s">
        <v>21</v>
      </c>
      <c r="Q9" s="641" t="s">
        <v>50</v>
      </c>
      <c r="R9" s="641" t="s">
        <v>21</v>
      </c>
      <c r="S9" s="645" t="s">
        <v>47</v>
      </c>
      <c r="T9" s="645" t="s">
        <v>51</v>
      </c>
      <c r="U9" s="646"/>
      <c r="V9" s="646"/>
      <c r="W9" s="646"/>
      <c r="X9" s="641" t="s">
        <v>81</v>
      </c>
      <c r="Y9" s="641" t="s">
        <v>98</v>
      </c>
      <c r="Z9" s="646"/>
      <c r="AA9" s="646"/>
      <c r="AB9" s="646"/>
      <c r="AC9" s="641" t="s">
        <v>82</v>
      </c>
      <c r="AD9" s="641" t="s">
        <v>99</v>
      </c>
      <c r="AE9" s="646"/>
      <c r="AF9" s="646"/>
      <c r="AG9" s="646"/>
      <c r="AH9" s="641" t="s">
        <v>85</v>
      </c>
      <c r="AI9" s="641" t="s">
        <v>100</v>
      </c>
      <c r="AJ9" s="646"/>
      <c r="AK9" s="646"/>
      <c r="AL9" s="646"/>
      <c r="AM9" s="641" t="s">
        <v>87</v>
      </c>
      <c r="AN9" s="641" t="s">
        <v>101</v>
      </c>
      <c r="AO9" s="646"/>
      <c r="AP9" s="646"/>
      <c r="AQ9" s="646"/>
      <c r="AR9" s="641" t="s">
        <v>90</v>
      </c>
      <c r="AS9" s="641" t="s">
        <v>102</v>
      </c>
      <c r="AT9" s="641"/>
      <c r="AV9" s="658"/>
      <c r="AW9" s="658"/>
      <c r="AX9" s="658"/>
      <c r="AY9" s="658"/>
    </row>
    <row r="10" spans="1:52" x14ac:dyDescent="0.25">
      <c r="A10" s="646"/>
      <c r="B10" s="646"/>
      <c r="C10" s="646"/>
      <c r="D10" s="646"/>
      <c r="E10" s="646"/>
      <c r="F10" s="641"/>
      <c r="G10" s="641"/>
      <c r="H10" s="641" t="s">
        <v>57</v>
      </c>
      <c r="I10" s="642" t="s">
        <v>23</v>
      </c>
      <c r="J10" s="644"/>
      <c r="K10" s="641" t="s">
        <v>48</v>
      </c>
      <c r="L10" s="641" t="s">
        <v>49</v>
      </c>
      <c r="M10" s="641"/>
      <c r="N10" s="641"/>
      <c r="O10" s="641"/>
      <c r="P10" s="641"/>
      <c r="Q10" s="641"/>
      <c r="R10" s="641"/>
      <c r="S10" s="646"/>
      <c r="T10" s="646"/>
      <c r="U10" s="646"/>
      <c r="V10" s="646"/>
      <c r="W10" s="646"/>
      <c r="X10" s="641"/>
      <c r="Y10" s="641"/>
      <c r="Z10" s="646"/>
      <c r="AA10" s="646"/>
      <c r="AB10" s="646"/>
      <c r="AC10" s="641"/>
      <c r="AD10" s="641"/>
      <c r="AE10" s="646"/>
      <c r="AF10" s="646"/>
      <c r="AG10" s="646"/>
      <c r="AH10" s="641"/>
      <c r="AI10" s="641"/>
      <c r="AJ10" s="646"/>
      <c r="AK10" s="646"/>
      <c r="AL10" s="646"/>
      <c r="AM10" s="641"/>
      <c r="AN10" s="641"/>
      <c r="AO10" s="646"/>
      <c r="AP10" s="646"/>
      <c r="AQ10" s="646"/>
      <c r="AR10" s="641"/>
      <c r="AS10" s="641"/>
      <c r="AT10" s="641"/>
      <c r="AV10" s="659"/>
      <c r="AW10" s="659"/>
      <c r="AX10" s="659"/>
      <c r="AY10" s="659"/>
    </row>
    <row r="11" spans="1:52" ht="15" customHeight="1" x14ac:dyDescent="0.25">
      <c r="A11" s="646"/>
      <c r="B11" s="646"/>
      <c r="C11" s="646"/>
      <c r="D11" s="646"/>
      <c r="E11" s="646"/>
      <c r="F11" s="641"/>
      <c r="G11" s="641"/>
      <c r="H11" s="641"/>
      <c r="I11" s="645" t="s">
        <v>52</v>
      </c>
      <c r="J11" s="645" t="s">
        <v>53</v>
      </c>
      <c r="K11" s="641"/>
      <c r="L11" s="641" t="s">
        <v>21</v>
      </c>
      <c r="M11" s="641" t="s">
        <v>23</v>
      </c>
      <c r="N11" s="641"/>
      <c r="O11" s="641"/>
      <c r="P11" s="641"/>
      <c r="Q11" s="641"/>
      <c r="R11" s="641"/>
      <c r="S11" s="646"/>
      <c r="T11" s="646"/>
      <c r="U11" s="646"/>
      <c r="V11" s="646"/>
      <c r="W11" s="646"/>
      <c r="X11" s="641"/>
      <c r="Y11" s="641"/>
      <c r="Z11" s="646"/>
      <c r="AA11" s="646"/>
      <c r="AB11" s="646"/>
      <c r="AC11" s="641"/>
      <c r="AD11" s="641"/>
      <c r="AE11" s="646"/>
      <c r="AF11" s="646"/>
      <c r="AG11" s="646"/>
      <c r="AH11" s="641"/>
      <c r="AI11" s="641"/>
      <c r="AJ11" s="646"/>
      <c r="AK11" s="646"/>
      <c r="AL11" s="646"/>
      <c r="AM11" s="641"/>
      <c r="AN11" s="641"/>
      <c r="AO11" s="646"/>
      <c r="AP11" s="646"/>
      <c r="AQ11" s="646"/>
      <c r="AR11" s="641"/>
      <c r="AS11" s="641"/>
      <c r="AT11" s="641"/>
      <c r="AV11" s="39"/>
      <c r="AW11" s="39"/>
      <c r="AX11" s="39"/>
      <c r="AY11" s="39"/>
    </row>
    <row r="12" spans="1:52" x14ac:dyDescent="0.25">
      <c r="A12" s="646"/>
      <c r="B12" s="646"/>
      <c r="C12" s="646"/>
      <c r="D12" s="646"/>
      <c r="E12" s="646"/>
      <c r="F12" s="641"/>
      <c r="G12" s="641"/>
      <c r="H12" s="641"/>
      <c r="I12" s="646"/>
      <c r="J12" s="646"/>
      <c r="K12" s="641"/>
      <c r="L12" s="641"/>
      <c r="M12" s="641" t="s">
        <v>54</v>
      </c>
      <c r="N12" s="641" t="s">
        <v>51</v>
      </c>
      <c r="O12" s="641"/>
      <c r="P12" s="641"/>
      <c r="Q12" s="641"/>
      <c r="R12" s="641"/>
      <c r="S12" s="646"/>
      <c r="T12" s="646"/>
      <c r="U12" s="646"/>
      <c r="V12" s="646"/>
      <c r="W12" s="646"/>
      <c r="X12" s="641"/>
      <c r="Y12" s="641"/>
      <c r="Z12" s="646"/>
      <c r="AA12" s="646"/>
      <c r="AB12" s="646"/>
      <c r="AC12" s="641"/>
      <c r="AD12" s="641"/>
      <c r="AE12" s="646"/>
      <c r="AF12" s="646"/>
      <c r="AG12" s="646"/>
      <c r="AH12" s="641"/>
      <c r="AI12" s="641"/>
      <c r="AJ12" s="646"/>
      <c r="AK12" s="646"/>
      <c r="AL12" s="646"/>
      <c r="AM12" s="641"/>
      <c r="AN12" s="641"/>
      <c r="AO12" s="646"/>
      <c r="AP12" s="646"/>
      <c r="AQ12" s="646"/>
      <c r="AR12" s="641"/>
      <c r="AS12" s="641"/>
      <c r="AT12" s="641"/>
      <c r="AV12" s="39"/>
      <c r="AW12" s="39"/>
      <c r="AX12" s="39"/>
      <c r="AY12" s="39"/>
      <c r="AZ12" s="58" t="s">
        <v>379</v>
      </c>
    </row>
    <row r="13" spans="1:52" ht="63.75" customHeight="1" x14ac:dyDescent="0.25">
      <c r="A13" s="647"/>
      <c r="B13" s="647"/>
      <c r="C13" s="647"/>
      <c r="D13" s="647"/>
      <c r="E13" s="647"/>
      <c r="F13" s="641"/>
      <c r="G13" s="641"/>
      <c r="H13" s="641"/>
      <c r="I13" s="647"/>
      <c r="J13" s="647"/>
      <c r="K13" s="641"/>
      <c r="L13" s="641"/>
      <c r="M13" s="641"/>
      <c r="N13" s="641"/>
      <c r="O13" s="641"/>
      <c r="P13" s="641"/>
      <c r="Q13" s="641"/>
      <c r="R13" s="641"/>
      <c r="S13" s="647"/>
      <c r="T13" s="647"/>
      <c r="U13" s="647"/>
      <c r="V13" s="647"/>
      <c r="W13" s="647"/>
      <c r="X13" s="641"/>
      <c r="Y13" s="641"/>
      <c r="Z13" s="647"/>
      <c r="AA13" s="647"/>
      <c r="AB13" s="647"/>
      <c r="AC13" s="641"/>
      <c r="AD13" s="641"/>
      <c r="AE13" s="647"/>
      <c r="AF13" s="647"/>
      <c r="AG13" s="647"/>
      <c r="AH13" s="641"/>
      <c r="AI13" s="641"/>
      <c r="AJ13" s="647"/>
      <c r="AK13" s="647"/>
      <c r="AL13" s="647"/>
      <c r="AM13" s="641"/>
      <c r="AN13" s="641"/>
      <c r="AO13" s="647"/>
      <c r="AP13" s="647"/>
      <c r="AQ13" s="647"/>
      <c r="AR13" s="641"/>
      <c r="AS13" s="641"/>
      <c r="AT13" s="641"/>
      <c r="AU13" s="70" t="s">
        <v>76</v>
      </c>
      <c r="AV13" s="39">
        <f>SUM(AV16:AV37)</f>
        <v>3</v>
      </c>
      <c r="AW13" s="39">
        <f t="shared" ref="AW13:AY13" si="0">SUM(AW16:AW37)</f>
        <v>2</v>
      </c>
      <c r="AX13" s="39">
        <f t="shared" si="0"/>
        <v>1</v>
      </c>
      <c r="AY13" s="39">
        <f t="shared" si="0"/>
        <v>0</v>
      </c>
      <c r="AZ13" s="70">
        <f>SUM(AV13:AY13)</f>
        <v>6</v>
      </c>
    </row>
    <row r="14" spans="1:52" x14ac:dyDescent="0.25">
      <c r="A14" s="10">
        <v>1</v>
      </c>
      <c r="B14" s="10">
        <v>2</v>
      </c>
      <c r="C14" s="10">
        <v>3</v>
      </c>
      <c r="D14" s="10">
        <v>4</v>
      </c>
      <c r="E14" s="10">
        <v>5</v>
      </c>
      <c r="F14" s="10">
        <v>6</v>
      </c>
      <c r="G14" s="10">
        <v>7</v>
      </c>
      <c r="H14" s="10">
        <v>8</v>
      </c>
      <c r="I14" s="10">
        <v>9</v>
      </c>
      <c r="J14" s="10">
        <v>10</v>
      </c>
      <c r="K14" s="10">
        <v>11</v>
      </c>
      <c r="L14" s="10">
        <v>12</v>
      </c>
      <c r="M14" s="10">
        <v>13</v>
      </c>
      <c r="N14" s="10">
        <v>14</v>
      </c>
      <c r="O14" s="10">
        <v>15</v>
      </c>
      <c r="P14" s="10">
        <v>16</v>
      </c>
      <c r="Q14" s="10">
        <v>17</v>
      </c>
      <c r="R14" s="10">
        <v>18</v>
      </c>
      <c r="S14" s="10">
        <v>19</v>
      </c>
      <c r="T14" s="10">
        <v>20</v>
      </c>
      <c r="U14" s="10">
        <v>21</v>
      </c>
      <c r="V14" s="10">
        <v>22</v>
      </c>
      <c r="W14" s="10">
        <v>23</v>
      </c>
      <c r="X14" s="10">
        <v>24</v>
      </c>
      <c r="Y14" s="10">
        <v>25</v>
      </c>
      <c r="Z14" s="10">
        <v>26</v>
      </c>
      <c r="AA14" s="10">
        <v>27</v>
      </c>
      <c r="AB14" s="10">
        <v>28</v>
      </c>
      <c r="AC14" s="10">
        <v>29</v>
      </c>
      <c r="AD14" s="10">
        <v>30</v>
      </c>
      <c r="AE14" s="10">
        <v>31</v>
      </c>
      <c r="AF14" s="10">
        <v>32</v>
      </c>
      <c r="AG14" s="10">
        <v>33</v>
      </c>
      <c r="AH14" s="10">
        <v>34</v>
      </c>
      <c r="AI14" s="10">
        <v>35</v>
      </c>
      <c r="AJ14" s="10">
        <v>36</v>
      </c>
      <c r="AK14" s="10">
        <v>37</v>
      </c>
      <c r="AL14" s="10">
        <v>38</v>
      </c>
      <c r="AM14" s="10">
        <v>39</v>
      </c>
      <c r="AN14" s="10">
        <v>40</v>
      </c>
      <c r="AO14" s="10">
        <v>41</v>
      </c>
      <c r="AP14" s="10">
        <v>42</v>
      </c>
      <c r="AQ14" s="10">
        <v>43</v>
      </c>
      <c r="AR14" s="10">
        <v>44</v>
      </c>
      <c r="AS14" s="10">
        <v>45</v>
      </c>
      <c r="AT14" s="10">
        <v>46</v>
      </c>
      <c r="AV14" s="39"/>
      <c r="AW14" s="39"/>
      <c r="AX14" s="39"/>
      <c r="AY14" s="39"/>
    </row>
    <row r="15" spans="1:52" ht="18.75" x14ac:dyDescent="0.25">
      <c r="A15" s="30"/>
      <c r="B15" s="23" t="s">
        <v>65</v>
      </c>
      <c r="C15" s="30"/>
      <c r="D15" s="30"/>
      <c r="E15" s="30"/>
      <c r="F15" s="53"/>
      <c r="G15" s="49">
        <f t="shared" ref="G15:AS15" si="1">G16+G33</f>
        <v>3652877</v>
      </c>
      <c r="H15" s="49">
        <f t="shared" si="1"/>
        <v>825034</v>
      </c>
      <c r="I15" s="49">
        <f t="shared" si="1"/>
        <v>383146</v>
      </c>
      <c r="J15" s="49">
        <f t="shared" si="1"/>
        <v>441888</v>
      </c>
      <c r="K15" s="49">
        <f t="shared" si="1"/>
        <v>0</v>
      </c>
      <c r="L15" s="49">
        <f t="shared" si="1"/>
        <v>2827843</v>
      </c>
      <c r="M15" s="49">
        <f t="shared" si="1"/>
        <v>2456691</v>
      </c>
      <c r="N15" s="49">
        <f t="shared" si="1"/>
        <v>371152</v>
      </c>
      <c r="O15" s="49">
        <f t="shared" si="1"/>
        <v>1670043</v>
      </c>
      <c r="P15" s="49">
        <f t="shared" si="1"/>
        <v>344132</v>
      </c>
      <c r="Q15" s="49">
        <f t="shared" si="1"/>
        <v>0</v>
      </c>
      <c r="R15" s="49">
        <f t="shared" si="1"/>
        <v>1325911</v>
      </c>
      <c r="S15" s="49">
        <f t="shared" si="1"/>
        <v>1325911</v>
      </c>
      <c r="T15" s="49">
        <f t="shared" si="1"/>
        <v>0</v>
      </c>
      <c r="U15" s="49">
        <f t="shared" si="1"/>
        <v>179172</v>
      </c>
      <c r="V15" s="49">
        <f t="shared" si="1"/>
        <v>3004.1660000000002</v>
      </c>
      <c r="W15" s="49">
        <f t="shared" si="1"/>
        <v>175268.003432</v>
      </c>
      <c r="X15" s="49">
        <f t="shared" si="1"/>
        <v>172263.837432</v>
      </c>
      <c r="Y15" s="49">
        <f t="shared" si="1"/>
        <v>3004.1660000000002</v>
      </c>
      <c r="Z15" s="49">
        <f t="shared" si="1"/>
        <v>84520</v>
      </c>
      <c r="AA15" s="49">
        <f t="shared" si="1"/>
        <v>0</v>
      </c>
      <c r="AB15" s="49">
        <f t="shared" si="1"/>
        <v>81340.097850000006</v>
      </c>
      <c r="AC15" s="49">
        <f t="shared" si="1"/>
        <v>81340.097850000006</v>
      </c>
      <c r="AD15" s="49">
        <f t="shared" si="1"/>
        <v>0</v>
      </c>
      <c r="AE15" s="49">
        <f t="shared" si="1"/>
        <v>304394</v>
      </c>
      <c r="AF15" s="49">
        <f t="shared" si="1"/>
        <v>0</v>
      </c>
      <c r="AG15" s="49">
        <f t="shared" si="1"/>
        <v>115078.656835</v>
      </c>
      <c r="AH15" s="49">
        <f t="shared" si="1"/>
        <v>115078.656835</v>
      </c>
      <c r="AI15" s="49">
        <f t="shared" si="1"/>
        <v>0</v>
      </c>
      <c r="AJ15" s="49">
        <f t="shared" si="1"/>
        <v>100000</v>
      </c>
      <c r="AK15" s="49">
        <f t="shared" si="1"/>
        <v>0</v>
      </c>
      <c r="AL15" s="49">
        <f t="shared" si="1"/>
        <v>100000</v>
      </c>
      <c r="AM15" s="49">
        <f t="shared" si="1"/>
        <v>100000</v>
      </c>
      <c r="AN15" s="49">
        <f t="shared" si="1"/>
        <v>0</v>
      </c>
      <c r="AO15" s="49">
        <f t="shared" si="1"/>
        <v>85706</v>
      </c>
      <c r="AP15" s="49">
        <f t="shared" si="1"/>
        <v>0</v>
      </c>
      <c r="AQ15" s="49">
        <f t="shared" si="1"/>
        <v>85706</v>
      </c>
      <c r="AR15" s="49">
        <f t="shared" si="1"/>
        <v>85706</v>
      </c>
      <c r="AS15" s="49">
        <f t="shared" si="1"/>
        <v>0</v>
      </c>
      <c r="AT15" s="10"/>
      <c r="AU15" s="70"/>
      <c r="AV15" s="39"/>
      <c r="AW15" s="39"/>
      <c r="AX15" s="39"/>
      <c r="AY15" s="39"/>
    </row>
    <row r="16" spans="1:52" ht="57" x14ac:dyDescent="0.25">
      <c r="A16" s="31" t="s">
        <v>36</v>
      </c>
      <c r="B16" s="32" t="s">
        <v>359</v>
      </c>
      <c r="C16" s="33"/>
      <c r="D16" s="34"/>
      <c r="E16" s="34"/>
      <c r="F16" s="54"/>
      <c r="G16" s="49">
        <f t="shared" ref="G16:AS16" si="2">G17+G23+G26+G29</f>
        <v>3644802</v>
      </c>
      <c r="H16" s="49">
        <f t="shared" si="2"/>
        <v>825034</v>
      </c>
      <c r="I16" s="49">
        <f t="shared" si="2"/>
        <v>383146</v>
      </c>
      <c r="J16" s="49">
        <f t="shared" si="2"/>
        <v>441888</v>
      </c>
      <c r="K16" s="49">
        <f t="shared" si="2"/>
        <v>0</v>
      </c>
      <c r="L16" s="49">
        <f t="shared" si="2"/>
        <v>2819768</v>
      </c>
      <c r="M16" s="49">
        <f t="shared" si="2"/>
        <v>2448616</v>
      </c>
      <c r="N16" s="49">
        <f t="shared" si="2"/>
        <v>371152</v>
      </c>
      <c r="O16" s="49">
        <f t="shared" si="2"/>
        <v>1661968</v>
      </c>
      <c r="P16" s="49">
        <f t="shared" si="2"/>
        <v>344132</v>
      </c>
      <c r="Q16" s="49">
        <f t="shared" si="2"/>
        <v>0</v>
      </c>
      <c r="R16" s="49">
        <f t="shared" si="2"/>
        <v>1317836</v>
      </c>
      <c r="S16" s="49">
        <f t="shared" si="2"/>
        <v>1317836</v>
      </c>
      <c r="T16" s="49">
        <f t="shared" si="2"/>
        <v>0</v>
      </c>
      <c r="U16" s="49">
        <f t="shared" si="2"/>
        <v>179172</v>
      </c>
      <c r="V16" s="49">
        <f t="shared" si="2"/>
        <v>3004.1660000000002</v>
      </c>
      <c r="W16" s="49">
        <f t="shared" si="2"/>
        <v>175268.003432</v>
      </c>
      <c r="X16" s="49">
        <f t="shared" si="2"/>
        <v>172263.837432</v>
      </c>
      <c r="Y16" s="49">
        <f t="shared" si="2"/>
        <v>3004.1660000000002</v>
      </c>
      <c r="Z16" s="49">
        <f t="shared" si="2"/>
        <v>76598</v>
      </c>
      <c r="AA16" s="49">
        <f t="shared" si="2"/>
        <v>0</v>
      </c>
      <c r="AB16" s="49">
        <f t="shared" si="2"/>
        <v>74980.199850000005</v>
      </c>
      <c r="AC16" s="49">
        <f t="shared" si="2"/>
        <v>74980.199850000005</v>
      </c>
      <c r="AD16" s="49">
        <f t="shared" si="2"/>
        <v>0</v>
      </c>
      <c r="AE16" s="49">
        <f t="shared" si="2"/>
        <v>304394</v>
      </c>
      <c r="AF16" s="49">
        <f t="shared" si="2"/>
        <v>0</v>
      </c>
      <c r="AG16" s="49">
        <f t="shared" si="2"/>
        <v>115078.656835</v>
      </c>
      <c r="AH16" s="49">
        <f t="shared" si="2"/>
        <v>115078.656835</v>
      </c>
      <c r="AI16" s="49">
        <f t="shared" si="2"/>
        <v>0</v>
      </c>
      <c r="AJ16" s="49">
        <f t="shared" si="2"/>
        <v>100000</v>
      </c>
      <c r="AK16" s="49">
        <f t="shared" si="2"/>
        <v>0</v>
      </c>
      <c r="AL16" s="49">
        <f t="shared" si="2"/>
        <v>100000</v>
      </c>
      <c r="AM16" s="49">
        <f t="shared" si="2"/>
        <v>100000</v>
      </c>
      <c r="AN16" s="49">
        <f t="shared" si="2"/>
        <v>0</v>
      </c>
      <c r="AO16" s="49">
        <f t="shared" si="2"/>
        <v>85706</v>
      </c>
      <c r="AP16" s="49">
        <f t="shared" si="2"/>
        <v>0</v>
      </c>
      <c r="AQ16" s="49">
        <f t="shared" si="2"/>
        <v>85706</v>
      </c>
      <c r="AR16" s="49">
        <f t="shared" si="2"/>
        <v>85706</v>
      </c>
      <c r="AS16" s="49">
        <f t="shared" si="2"/>
        <v>0</v>
      </c>
      <c r="AT16" s="10"/>
      <c r="AV16" s="39"/>
      <c r="AW16" s="39"/>
      <c r="AX16" s="39"/>
      <c r="AY16" s="39"/>
    </row>
    <row r="17" spans="1:51" x14ac:dyDescent="0.25">
      <c r="A17" s="35" t="s">
        <v>32</v>
      </c>
      <c r="B17" s="36" t="s">
        <v>360</v>
      </c>
      <c r="C17" s="33"/>
      <c r="D17" s="34"/>
      <c r="E17" s="34"/>
      <c r="F17" s="54"/>
      <c r="G17" s="49">
        <f t="shared" ref="G17:AS17" si="3">G18+G20</f>
        <v>1208550</v>
      </c>
      <c r="H17" s="49">
        <f t="shared" si="3"/>
        <v>309129</v>
      </c>
      <c r="I17" s="49">
        <f t="shared" si="3"/>
        <v>275028</v>
      </c>
      <c r="J17" s="49">
        <f t="shared" si="3"/>
        <v>34101</v>
      </c>
      <c r="K17" s="49">
        <f t="shared" si="3"/>
        <v>0</v>
      </c>
      <c r="L17" s="49">
        <f t="shared" si="3"/>
        <v>899421</v>
      </c>
      <c r="M17" s="49">
        <f t="shared" si="3"/>
        <v>684305</v>
      </c>
      <c r="N17" s="49">
        <f t="shared" si="3"/>
        <v>215116</v>
      </c>
      <c r="O17" s="49">
        <f t="shared" si="3"/>
        <v>817281</v>
      </c>
      <c r="P17" s="49">
        <f t="shared" si="3"/>
        <v>275028</v>
      </c>
      <c r="Q17" s="49">
        <f t="shared" si="3"/>
        <v>0</v>
      </c>
      <c r="R17" s="49">
        <f t="shared" si="3"/>
        <v>542253</v>
      </c>
      <c r="S17" s="49">
        <f t="shared" si="3"/>
        <v>542253</v>
      </c>
      <c r="T17" s="49">
        <f t="shared" si="3"/>
        <v>0</v>
      </c>
      <c r="U17" s="49">
        <f t="shared" si="3"/>
        <v>29846</v>
      </c>
      <c r="V17" s="49">
        <f t="shared" si="3"/>
        <v>0</v>
      </c>
      <c r="W17" s="49">
        <f t="shared" si="3"/>
        <v>25942.456833</v>
      </c>
      <c r="X17" s="49">
        <f t="shared" si="3"/>
        <v>25942.456833</v>
      </c>
      <c r="Y17" s="49">
        <f t="shared" si="3"/>
        <v>0</v>
      </c>
      <c r="Z17" s="49">
        <f t="shared" si="3"/>
        <v>20388</v>
      </c>
      <c r="AA17" s="49">
        <f t="shared" si="3"/>
        <v>0</v>
      </c>
      <c r="AB17" s="49">
        <f t="shared" si="3"/>
        <v>19269.566699999999</v>
      </c>
      <c r="AC17" s="49">
        <f t="shared" si="3"/>
        <v>19269.566699999999</v>
      </c>
      <c r="AD17" s="49">
        <f t="shared" si="3"/>
        <v>0</v>
      </c>
      <c r="AE17" s="49">
        <f t="shared" si="3"/>
        <v>304394</v>
      </c>
      <c r="AF17" s="49">
        <f t="shared" si="3"/>
        <v>0</v>
      </c>
      <c r="AG17" s="49">
        <f t="shared" si="3"/>
        <v>115078.656835</v>
      </c>
      <c r="AH17" s="49">
        <f t="shared" si="3"/>
        <v>115078.656835</v>
      </c>
      <c r="AI17" s="49">
        <f t="shared" si="3"/>
        <v>0</v>
      </c>
      <c r="AJ17" s="49">
        <f t="shared" si="3"/>
        <v>100000</v>
      </c>
      <c r="AK17" s="49">
        <f t="shared" si="3"/>
        <v>0</v>
      </c>
      <c r="AL17" s="49">
        <f t="shared" si="3"/>
        <v>100000</v>
      </c>
      <c r="AM17" s="49">
        <f t="shared" si="3"/>
        <v>100000</v>
      </c>
      <c r="AN17" s="49">
        <f t="shared" si="3"/>
        <v>0</v>
      </c>
      <c r="AO17" s="49">
        <f t="shared" si="3"/>
        <v>85706</v>
      </c>
      <c r="AP17" s="49">
        <f t="shared" si="3"/>
        <v>0</v>
      </c>
      <c r="AQ17" s="49">
        <f t="shared" si="3"/>
        <v>85706</v>
      </c>
      <c r="AR17" s="49">
        <f t="shared" si="3"/>
        <v>85706</v>
      </c>
      <c r="AS17" s="49">
        <f t="shared" si="3"/>
        <v>0</v>
      </c>
      <c r="AT17" s="10"/>
      <c r="AV17" s="39"/>
      <c r="AW17" s="39"/>
      <c r="AX17" s="39"/>
      <c r="AY17" s="39"/>
    </row>
    <row r="18" spans="1:51" ht="57" x14ac:dyDescent="0.25">
      <c r="A18" s="35" t="s">
        <v>114</v>
      </c>
      <c r="B18" s="37" t="s">
        <v>34</v>
      </c>
      <c r="C18" s="33"/>
      <c r="D18" s="34"/>
      <c r="E18" s="34"/>
      <c r="F18" s="54"/>
      <c r="G18" s="49">
        <f>G19</f>
        <v>227522</v>
      </c>
      <c r="H18" s="49">
        <f t="shared" ref="H18:AS18" si="4">H19</f>
        <v>34101</v>
      </c>
      <c r="I18" s="49">
        <f t="shared" si="4"/>
        <v>0</v>
      </c>
      <c r="J18" s="49">
        <f t="shared" si="4"/>
        <v>34101</v>
      </c>
      <c r="K18" s="49">
        <f t="shared" si="4"/>
        <v>0</v>
      </c>
      <c r="L18" s="49">
        <f t="shared" si="4"/>
        <v>193421</v>
      </c>
      <c r="M18" s="49">
        <f t="shared" si="4"/>
        <v>177955</v>
      </c>
      <c r="N18" s="49">
        <f t="shared" si="4"/>
        <v>15466</v>
      </c>
      <c r="O18" s="49">
        <f t="shared" si="4"/>
        <v>35903</v>
      </c>
      <c r="P18" s="49">
        <f t="shared" si="4"/>
        <v>0</v>
      </c>
      <c r="Q18" s="49">
        <f t="shared" si="4"/>
        <v>0</v>
      </c>
      <c r="R18" s="49">
        <f t="shared" si="4"/>
        <v>35903</v>
      </c>
      <c r="S18" s="49">
        <f t="shared" si="4"/>
        <v>35903</v>
      </c>
      <c r="T18" s="49">
        <f t="shared" si="4"/>
        <v>0</v>
      </c>
      <c r="U18" s="49">
        <f t="shared" si="4"/>
        <v>29846</v>
      </c>
      <c r="V18" s="49">
        <f t="shared" si="4"/>
        <v>0</v>
      </c>
      <c r="W18" s="49">
        <f t="shared" si="4"/>
        <v>25942.456833</v>
      </c>
      <c r="X18" s="49">
        <f t="shared" si="4"/>
        <v>25942.456833</v>
      </c>
      <c r="Y18" s="49">
        <f t="shared" si="4"/>
        <v>0</v>
      </c>
      <c r="Z18" s="49">
        <f t="shared" si="4"/>
        <v>4138</v>
      </c>
      <c r="AA18" s="49">
        <f t="shared" si="4"/>
        <v>0</v>
      </c>
      <c r="AB18" s="49">
        <f t="shared" si="4"/>
        <v>3500.6667000000002</v>
      </c>
      <c r="AC18" s="49">
        <f t="shared" si="4"/>
        <v>3500.6667000000002</v>
      </c>
      <c r="AD18" s="49">
        <f t="shared" si="4"/>
        <v>0</v>
      </c>
      <c r="AE18" s="49">
        <f t="shared" si="4"/>
        <v>0</v>
      </c>
      <c r="AF18" s="49">
        <f t="shared" si="4"/>
        <v>0</v>
      </c>
      <c r="AG18" s="49">
        <f t="shared" si="4"/>
        <v>0</v>
      </c>
      <c r="AH18" s="49">
        <f t="shared" si="4"/>
        <v>0</v>
      </c>
      <c r="AI18" s="49">
        <f t="shared" si="4"/>
        <v>0</v>
      </c>
      <c r="AJ18" s="49">
        <f t="shared" si="4"/>
        <v>0</v>
      </c>
      <c r="AK18" s="49">
        <f t="shared" si="4"/>
        <v>0</v>
      </c>
      <c r="AL18" s="49">
        <f t="shared" si="4"/>
        <v>0</v>
      </c>
      <c r="AM18" s="49">
        <f t="shared" si="4"/>
        <v>0</v>
      </c>
      <c r="AN18" s="49">
        <f t="shared" si="4"/>
        <v>0</v>
      </c>
      <c r="AO18" s="49">
        <f t="shared" si="4"/>
        <v>0</v>
      </c>
      <c r="AP18" s="49">
        <f t="shared" si="4"/>
        <v>0</v>
      </c>
      <c r="AQ18" s="49">
        <f t="shared" si="4"/>
        <v>0</v>
      </c>
      <c r="AR18" s="49">
        <f t="shared" si="4"/>
        <v>0</v>
      </c>
      <c r="AS18" s="49">
        <f t="shared" si="4"/>
        <v>0</v>
      </c>
      <c r="AT18" s="10"/>
      <c r="AV18" s="39"/>
      <c r="AW18" s="39"/>
      <c r="AX18" s="39"/>
      <c r="AY18" s="39"/>
    </row>
    <row r="19" spans="1:51" ht="45" x14ac:dyDescent="0.25">
      <c r="A19" s="39">
        <v>1</v>
      </c>
      <c r="B19" s="40" t="s">
        <v>361</v>
      </c>
      <c r="C19" s="10" t="s">
        <v>362</v>
      </c>
      <c r="D19" s="41">
        <v>42489</v>
      </c>
      <c r="E19" s="10"/>
      <c r="F19" s="55" t="s">
        <v>373</v>
      </c>
      <c r="G19" s="15">
        <f>+H19+L19</f>
        <v>227522</v>
      </c>
      <c r="H19" s="45">
        <v>34101</v>
      </c>
      <c r="I19" s="45"/>
      <c r="J19" s="45">
        <v>34101</v>
      </c>
      <c r="K19" s="46"/>
      <c r="L19" s="45">
        <f>+M19+N19</f>
        <v>193421</v>
      </c>
      <c r="M19" s="45">
        <v>177955</v>
      </c>
      <c r="N19" s="45">
        <v>15466</v>
      </c>
      <c r="O19" s="48">
        <f>P19+S19</f>
        <v>35903</v>
      </c>
      <c r="P19" s="45"/>
      <c r="Q19" s="45"/>
      <c r="R19" s="48">
        <f>+S19+T19</f>
        <v>35903</v>
      </c>
      <c r="S19" s="45">
        <v>35903</v>
      </c>
      <c r="T19" s="45"/>
      <c r="U19" s="45">
        <v>29846</v>
      </c>
      <c r="V19" s="45"/>
      <c r="W19" s="45">
        <f>X19+Y19</f>
        <v>25942.456833</v>
      </c>
      <c r="X19" s="45">
        <v>25942.456833</v>
      </c>
      <c r="Y19" s="45"/>
      <c r="Z19" s="45">
        <v>4138</v>
      </c>
      <c r="AA19" s="45"/>
      <c r="AB19" s="45">
        <f>AC19+AD19</f>
        <v>3500.6667000000002</v>
      </c>
      <c r="AC19" s="45">
        <v>3500.6667000000002</v>
      </c>
      <c r="AD19" s="45"/>
      <c r="AE19" s="45"/>
      <c r="AF19" s="45"/>
      <c r="AG19" s="45"/>
      <c r="AH19" s="45"/>
      <c r="AI19" s="45"/>
      <c r="AJ19" s="45"/>
      <c r="AK19" s="10"/>
      <c r="AL19" s="10"/>
      <c r="AM19" s="10"/>
      <c r="AN19" s="10"/>
      <c r="AO19" s="10"/>
      <c r="AP19" s="10"/>
      <c r="AQ19" s="10"/>
      <c r="AR19" s="10"/>
      <c r="AS19" s="10"/>
      <c r="AT19" s="10"/>
      <c r="AV19" s="39">
        <v>1</v>
      </c>
      <c r="AW19" s="39"/>
      <c r="AX19" s="39"/>
      <c r="AY19" s="39"/>
    </row>
    <row r="20" spans="1:51" ht="42.75" x14ac:dyDescent="0.25">
      <c r="A20" s="35" t="s">
        <v>116</v>
      </c>
      <c r="B20" s="37" t="s">
        <v>35</v>
      </c>
      <c r="C20" s="33"/>
      <c r="D20" s="34"/>
      <c r="E20" s="34"/>
      <c r="F20" s="54"/>
      <c r="G20" s="49">
        <f t="shared" ref="G20:V21" si="5">G21</f>
        <v>981028</v>
      </c>
      <c r="H20" s="49">
        <f t="shared" si="5"/>
        <v>275028</v>
      </c>
      <c r="I20" s="49">
        <f t="shared" si="5"/>
        <v>275028</v>
      </c>
      <c r="J20" s="49">
        <f t="shared" si="5"/>
        <v>0</v>
      </c>
      <c r="K20" s="49">
        <f t="shared" si="5"/>
        <v>0</v>
      </c>
      <c r="L20" s="49">
        <f t="shared" si="5"/>
        <v>706000</v>
      </c>
      <c r="M20" s="49">
        <f t="shared" si="5"/>
        <v>506350</v>
      </c>
      <c r="N20" s="49">
        <f t="shared" si="5"/>
        <v>199650</v>
      </c>
      <c r="O20" s="49">
        <f t="shared" si="5"/>
        <v>781378</v>
      </c>
      <c r="P20" s="49">
        <f t="shared" si="5"/>
        <v>275028</v>
      </c>
      <c r="Q20" s="49">
        <f t="shared" si="5"/>
        <v>0</v>
      </c>
      <c r="R20" s="49">
        <f t="shared" si="5"/>
        <v>506350</v>
      </c>
      <c r="S20" s="49">
        <f t="shared" si="5"/>
        <v>506350</v>
      </c>
      <c r="T20" s="49">
        <f t="shared" si="5"/>
        <v>0</v>
      </c>
      <c r="U20" s="49">
        <f t="shared" si="5"/>
        <v>0</v>
      </c>
      <c r="V20" s="49">
        <f t="shared" si="5"/>
        <v>0</v>
      </c>
      <c r="W20" s="49">
        <f t="shared" ref="W20:AS21" si="6">W21</f>
        <v>0</v>
      </c>
      <c r="X20" s="49">
        <f t="shared" si="6"/>
        <v>0</v>
      </c>
      <c r="Y20" s="49">
        <f t="shared" si="6"/>
        <v>0</v>
      </c>
      <c r="Z20" s="49">
        <f t="shared" si="6"/>
        <v>16250</v>
      </c>
      <c r="AA20" s="49">
        <f t="shared" si="6"/>
        <v>0</v>
      </c>
      <c r="AB20" s="49">
        <f t="shared" si="6"/>
        <v>15768.9</v>
      </c>
      <c r="AC20" s="49">
        <f t="shared" si="6"/>
        <v>15768.9</v>
      </c>
      <c r="AD20" s="49">
        <f t="shared" si="6"/>
        <v>0</v>
      </c>
      <c r="AE20" s="49">
        <f t="shared" si="6"/>
        <v>304394</v>
      </c>
      <c r="AF20" s="49">
        <f t="shared" si="6"/>
        <v>0</v>
      </c>
      <c r="AG20" s="49">
        <f t="shared" si="6"/>
        <v>115078.656835</v>
      </c>
      <c r="AH20" s="49">
        <f t="shared" si="6"/>
        <v>115078.656835</v>
      </c>
      <c r="AI20" s="49">
        <f t="shared" si="6"/>
        <v>0</v>
      </c>
      <c r="AJ20" s="49">
        <f t="shared" si="6"/>
        <v>100000</v>
      </c>
      <c r="AK20" s="49">
        <f t="shared" si="6"/>
        <v>0</v>
      </c>
      <c r="AL20" s="49">
        <f t="shared" si="6"/>
        <v>100000</v>
      </c>
      <c r="AM20" s="49">
        <f t="shared" si="6"/>
        <v>100000</v>
      </c>
      <c r="AN20" s="49">
        <f t="shared" si="6"/>
        <v>0</v>
      </c>
      <c r="AO20" s="49">
        <f t="shared" si="6"/>
        <v>85706</v>
      </c>
      <c r="AP20" s="49">
        <f t="shared" si="6"/>
        <v>0</v>
      </c>
      <c r="AQ20" s="49">
        <f t="shared" si="6"/>
        <v>85706</v>
      </c>
      <c r="AR20" s="49">
        <f t="shared" si="6"/>
        <v>85706</v>
      </c>
      <c r="AS20" s="49">
        <f t="shared" si="6"/>
        <v>0</v>
      </c>
      <c r="AT20" s="10"/>
      <c r="AV20" s="39"/>
      <c r="AW20" s="39"/>
      <c r="AX20" s="39"/>
      <c r="AY20" s="39"/>
    </row>
    <row r="21" spans="1:51" ht="67.5" customHeight="1" x14ac:dyDescent="0.25">
      <c r="A21" s="31" t="s">
        <v>92</v>
      </c>
      <c r="B21" s="38" t="s">
        <v>117</v>
      </c>
      <c r="C21" s="33"/>
      <c r="D21" s="34"/>
      <c r="E21" s="34"/>
      <c r="F21" s="54"/>
      <c r="G21" s="50">
        <f>G22</f>
        <v>981028</v>
      </c>
      <c r="H21" s="50">
        <f t="shared" si="5"/>
        <v>275028</v>
      </c>
      <c r="I21" s="50">
        <f t="shared" si="5"/>
        <v>275028</v>
      </c>
      <c r="J21" s="50">
        <f t="shared" si="5"/>
        <v>0</v>
      </c>
      <c r="K21" s="50">
        <f t="shared" si="5"/>
        <v>0</v>
      </c>
      <c r="L21" s="50">
        <f t="shared" si="5"/>
        <v>706000</v>
      </c>
      <c r="M21" s="50">
        <f t="shared" si="5"/>
        <v>506350</v>
      </c>
      <c r="N21" s="50">
        <f t="shared" si="5"/>
        <v>199650</v>
      </c>
      <c r="O21" s="50">
        <f t="shared" si="5"/>
        <v>781378</v>
      </c>
      <c r="P21" s="50">
        <f t="shared" si="5"/>
        <v>275028</v>
      </c>
      <c r="Q21" s="50">
        <f t="shared" si="5"/>
        <v>0</v>
      </c>
      <c r="R21" s="50">
        <f t="shared" si="5"/>
        <v>506350</v>
      </c>
      <c r="S21" s="50">
        <f t="shared" si="5"/>
        <v>506350</v>
      </c>
      <c r="T21" s="50">
        <f t="shared" si="5"/>
        <v>0</v>
      </c>
      <c r="U21" s="50">
        <f t="shared" si="5"/>
        <v>0</v>
      </c>
      <c r="V21" s="50">
        <f t="shared" si="5"/>
        <v>0</v>
      </c>
      <c r="W21" s="50">
        <f t="shared" si="6"/>
        <v>0</v>
      </c>
      <c r="X21" s="50">
        <f t="shared" si="6"/>
        <v>0</v>
      </c>
      <c r="Y21" s="50">
        <f t="shared" si="6"/>
        <v>0</v>
      </c>
      <c r="Z21" s="50">
        <f t="shared" si="6"/>
        <v>16250</v>
      </c>
      <c r="AA21" s="50">
        <f t="shared" si="6"/>
        <v>0</v>
      </c>
      <c r="AB21" s="50">
        <f t="shared" si="6"/>
        <v>15768.9</v>
      </c>
      <c r="AC21" s="50">
        <f t="shared" si="6"/>
        <v>15768.9</v>
      </c>
      <c r="AD21" s="50">
        <f t="shared" si="6"/>
        <v>0</v>
      </c>
      <c r="AE21" s="50">
        <f t="shared" si="6"/>
        <v>304394</v>
      </c>
      <c r="AF21" s="50">
        <f t="shared" si="6"/>
        <v>0</v>
      </c>
      <c r="AG21" s="50">
        <f t="shared" si="6"/>
        <v>115078.656835</v>
      </c>
      <c r="AH21" s="50">
        <f t="shared" si="6"/>
        <v>115078.656835</v>
      </c>
      <c r="AI21" s="50">
        <f t="shared" si="6"/>
        <v>0</v>
      </c>
      <c r="AJ21" s="50">
        <f t="shared" si="6"/>
        <v>100000</v>
      </c>
      <c r="AK21" s="50">
        <f t="shared" si="6"/>
        <v>0</v>
      </c>
      <c r="AL21" s="50">
        <f t="shared" si="6"/>
        <v>100000</v>
      </c>
      <c r="AM21" s="50">
        <f t="shared" si="6"/>
        <v>100000</v>
      </c>
      <c r="AN21" s="50">
        <f t="shared" si="6"/>
        <v>0</v>
      </c>
      <c r="AO21" s="50">
        <f t="shared" si="6"/>
        <v>85706</v>
      </c>
      <c r="AP21" s="50">
        <f t="shared" si="6"/>
        <v>0</v>
      </c>
      <c r="AQ21" s="50">
        <f t="shared" si="6"/>
        <v>85706</v>
      </c>
      <c r="AR21" s="50">
        <f t="shared" si="6"/>
        <v>85706</v>
      </c>
      <c r="AS21" s="50">
        <f t="shared" si="6"/>
        <v>0</v>
      </c>
      <c r="AT21" s="10"/>
      <c r="AV21" s="39"/>
      <c r="AW21" s="39"/>
      <c r="AX21" s="39"/>
      <c r="AY21" s="39"/>
    </row>
    <row r="22" spans="1:51" ht="90" x14ac:dyDescent="0.25">
      <c r="A22" s="42">
        <v>1</v>
      </c>
      <c r="B22" s="43" t="s">
        <v>145</v>
      </c>
      <c r="C22" s="10" t="s">
        <v>363</v>
      </c>
      <c r="D22" s="10"/>
      <c r="E22" s="10"/>
      <c r="F22" s="55" t="s">
        <v>374</v>
      </c>
      <c r="G22" s="47">
        <f>+H22+L22</f>
        <v>981028</v>
      </c>
      <c r="H22" s="47">
        <v>275028</v>
      </c>
      <c r="I22" s="47">
        <v>275028</v>
      </c>
      <c r="J22" s="47"/>
      <c r="K22" s="48"/>
      <c r="L22" s="48">
        <f>+M22+N22</f>
        <v>706000</v>
      </c>
      <c r="M22" s="48">
        <f>465850+40500</f>
        <v>506350</v>
      </c>
      <c r="N22" s="48">
        <v>199650</v>
      </c>
      <c r="O22" s="48">
        <f>P22+S22</f>
        <v>781378</v>
      </c>
      <c r="P22" s="45">
        <v>275028</v>
      </c>
      <c r="Q22" s="45"/>
      <c r="R22" s="48">
        <f>S22+T22</f>
        <v>506350</v>
      </c>
      <c r="S22" s="45">
        <v>506350</v>
      </c>
      <c r="T22" s="45"/>
      <c r="U22" s="45"/>
      <c r="V22" s="45"/>
      <c r="W22" s="45">
        <f>X22+Y22</f>
        <v>0</v>
      </c>
      <c r="X22" s="45"/>
      <c r="Y22" s="45"/>
      <c r="Z22" s="45">
        <v>16250</v>
      </c>
      <c r="AA22" s="45"/>
      <c r="AB22" s="45">
        <f>AC22+AD22</f>
        <v>15768.9</v>
      </c>
      <c r="AC22" s="45">
        <v>15768.9</v>
      </c>
      <c r="AD22" s="45"/>
      <c r="AE22" s="45">
        <v>304394</v>
      </c>
      <c r="AF22" s="45"/>
      <c r="AG22" s="45">
        <f>AH22+AI22</f>
        <v>115078.656835</v>
      </c>
      <c r="AH22" s="45">
        <v>115078.656835</v>
      </c>
      <c r="AI22" s="45"/>
      <c r="AJ22" s="45">
        <v>100000</v>
      </c>
      <c r="AK22" s="10"/>
      <c r="AL22" s="45">
        <v>100000</v>
      </c>
      <c r="AM22" s="45">
        <v>100000</v>
      </c>
      <c r="AN22" s="45"/>
      <c r="AO22" s="45">
        <v>85706</v>
      </c>
      <c r="AP22" s="45"/>
      <c r="AQ22" s="45">
        <v>85706</v>
      </c>
      <c r="AR22" s="45">
        <v>85706</v>
      </c>
      <c r="AS22" s="45"/>
      <c r="AT22" s="10"/>
      <c r="AV22" s="39"/>
      <c r="AW22" s="39">
        <v>1</v>
      </c>
      <c r="AX22" s="39"/>
      <c r="AY22" s="39"/>
    </row>
    <row r="23" spans="1:51" x14ac:dyDescent="0.25">
      <c r="A23" s="31" t="s">
        <v>33</v>
      </c>
      <c r="B23" s="32" t="s">
        <v>161</v>
      </c>
      <c r="C23" s="33"/>
      <c r="D23" s="34"/>
      <c r="E23" s="34"/>
      <c r="F23" s="54"/>
      <c r="G23" s="49">
        <f t="shared" ref="G23:V24" si="7">G24</f>
        <v>224187</v>
      </c>
      <c r="H23" s="49">
        <f t="shared" si="7"/>
        <v>44661</v>
      </c>
      <c r="I23" s="49">
        <f t="shared" si="7"/>
        <v>0</v>
      </c>
      <c r="J23" s="49">
        <f t="shared" si="7"/>
        <v>44661</v>
      </c>
      <c r="K23" s="49">
        <f t="shared" si="7"/>
        <v>0</v>
      </c>
      <c r="L23" s="49">
        <f t="shared" si="7"/>
        <v>179526</v>
      </c>
      <c r="M23" s="49">
        <f t="shared" si="7"/>
        <v>179526</v>
      </c>
      <c r="N23" s="49">
        <f t="shared" si="7"/>
        <v>0</v>
      </c>
      <c r="O23" s="49">
        <f t="shared" si="7"/>
        <v>69182</v>
      </c>
      <c r="P23" s="49">
        <f t="shared" si="7"/>
        <v>0</v>
      </c>
      <c r="Q23" s="49">
        <f t="shared" si="7"/>
        <v>0</v>
      </c>
      <c r="R23" s="49">
        <f t="shared" si="7"/>
        <v>69182</v>
      </c>
      <c r="S23" s="49">
        <f t="shared" si="7"/>
        <v>69182</v>
      </c>
      <c r="T23" s="49">
        <f t="shared" si="7"/>
        <v>0</v>
      </c>
      <c r="U23" s="49">
        <f t="shared" si="7"/>
        <v>55930</v>
      </c>
      <c r="V23" s="49">
        <f t="shared" si="7"/>
        <v>0</v>
      </c>
      <c r="W23" s="49">
        <f t="shared" ref="W23:AS24" si="8">W24</f>
        <v>55929.546999999999</v>
      </c>
      <c r="X23" s="49">
        <f t="shared" si="8"/>
        <v>55929.546999999999</v>
      </c>
      <c r="Y23" s="49">
        <f t="shared" si="8"/>
        <v>0</v>
      </c>
      <c r="Z23" s="49">
        <f t="shared" si="8"/>
        <v>0</v>
      </c>
      <c r="AA23" s="49">
        <f t="shared" si="8"/>
        <v>0</v>
      </c>
      <c r="AB23" s="49">
        <f t="shared" si="8"/>
        <v>0</v>
      </c>
      <c r="AC23" s="49">
        <f t="shared" si="8"/>
        <v>0</v>
      </c>
      <c r="AD23" s="49">
        <f t="shared" si="8"/>
        <v>0</v>
      </c>
      <c r="AE23" s="49">
        <f t="shared" si="8"/>
        <v>0</v>
      </c>
      <c r="AF23" s="49">
        <f t="shared" si="8"/>
        <v>0</v>
      </c>
      <c r="AG23" s="49">
        <f t="shared" si="8"/>
        <v>0</v>
      </c>
      <c r="AH23" s="49">
        <f t="shared" si="8"/>
        <v>0</v>
      </c>
      <c r="AI23" s="49">
        <f t="shared" si="8"/>
        <v>0</v>
      </c>
      <c r="AJ23" s="49">
        <f t="shared" si="8"/>
        <v>0</v>
      </c>
      <c r="AK23" s="49">
        <f t="shared" si="8"/>
        <v>0</v>
      </c>
      <c r="AL23" s="49">
        <f t="shared" si="8"/>
        <v>0</v>
      </c>
      <c r="AM23" s="49">
        <f t="shared" si="8"/>
        <v>0</v>
      </c>
      <c r="AN23" s="49">
        <f t="shared" si="8"/>
        <v>0</v>
      </c>
      <c r="AO23" s="49">
        <f t="shared" si="8"/>
        <v>0</v>
      </c>
      <c r="AP23" s="49">
        <f t="shared" si="8"/>
        <v>0</v>
      </c>
      <c r="AQ23" s="49">
        <f t="shared" si="8"/>
        <v>0</v>
      </c>
      <c r="AR23" s="49">
        <f t="shared" si="8"/>
        <v>0</v>
      </c>
      <c r="AS23" s="49">
        <f t="shared" si="8"/>
        <v>0</v>
      </c>
      <c r="AT23" s="10"/>
      <c r="AV23" s="39"/>
      <c r="AW23" s="39"/>
      <c r="AX23" s="39"/>
      <c r="AY23" s="39"/>
    </row>
    <row r="24" spans="1:51" ht="57" x14ac:dyDescent="0.25">
      <c r="A24" s="35" t="s">
        <v>114</v>
      </c>
      <c r="B24" s="37" t="s">
        <v>34</v>
      </c>
      <c r="C24" s="33"/>
      <c r="D24" s="34"/>
      <c r="E24" s="34"/>
      <c r="F24" s="54"/>
      <c r="G24" s="49">
        <f>G25</f>
        <v>224187</v>
      </c>
      <c r="H24" s="49">
        <f t="shared" si="7"/>
        <v>44661</v>
      </c>
      <c r="I24" s="49">
        <f t="shared" si="7"/>
        <v>0</v>
      </c>
      <c r="J24" s="49">
        <f t="shared" si="7"/>
        <v>44661</v>
      </c>
      <c r="K24" s="49">
        <f t="shared" si="7"/>
        <v>0</v>
      </c>
      <c r="L24" s="49">
        <f t="shared" si="7"/>
        <v>179526</v>
      </c>
      <c r="M24" s="49">
        <f t="shared" si="7"/>
        <v>179526</v>
      </c>
      <c r="N24" s="49">
        <f t="shared" si="7"/>
        <v>0</v>
      </c>
      <c r="O24" s="49">
        <f t="shared" si="7"/>
        <v>69182</v>
      </c>
      <c r="P24" s="49">
        <f t="shared" si="7"/>
        <v>0</v>
      </c>
      <c r="Q24" s="49">
        <f t="shared" si="7"/>
        <v>0</v>
      </c>
      <c r="R24" s="49">
        <f t="shared" si="7"/>
        <v>69182</v>
      </c>
      <c r="S24" s="49">
        <f t="shared" si="7"/>
        <v>69182</v>
      </c>
      <c r="T24" s="49">
        <f t="shared" si="7"/>
        <v>0</v>
      </c>
      <c r="U24" s="49">
        <f t="shared" si="7"/>
        <v>55930</v>
      </c>
      <c r="V24" s="49">
        <f t="shared" si="7"/>
        <v>0</v>
      </c>
      <c r="W24" s="49">
        <f t="shared" si="8"/>
        <v>55929.546999999999</v>
      </c>
      <c r="X24" s="49">
        <f t="shared" si="8"/>
        <v>55929.546999999999</v>
      </c>
      <c r="Y24" s="49">
        <f t="shared" si="8"/>
        <v>0</v>
      </c>
      <c r="Z24" s="49">
        <f t="shared" si="8"/>
        <v>0</v>
      </c>
      <c r="AA24" s="49">
        <f t="shared" si="8"/>
        <v>0</v>
      </c>
      <c r="AB24" s="49">
        <f t="shared" si="8"/>
        <v>0</v>
      </c>
      <c r="AC24" s="49">
        <f t="shared" si="8"/>
        <v>0</v>
      </c>
      <c r="AD24" s="49">
        <f t="shared" si="8"/>
        <v>0</v>
      </c>
      <c r="AE24" s="49">
        <f t="shared" si="8"/>
        <v>0</v>
      </c>
      <c r="AF24" s="49">
        <f t="shared" si="8"/>
        <v>0</v>
      </c>
      <c r="AG24" s="49">
        <f t="shared" si="8"/>
        <v>0</v>
      </c>
      <c r="AH24" s="49">
        <f t="shared" si="8"/>
        <v>0</v>
      </c>
      <c r="AI24" s="49">
        <f t="shared" si="8"/>
        <v>0</v>
      </c>
      <c r="AJ24" s="49">
        <f t="shared" si="8"/>
        <v>0</v>
      </c>
      <c r="AK24" s="49">
        <f t="shared" si="8"/>
        <v>0</v>
      </c>
      <c r="AL24" s="49">
        <f t="shared" si="8"/>
        <v>0</v>
      </c>
      <c r="AM24" s="49">
        <f t="shared" si="8"/>
        <v>0</v>
      </c>
      <c r="AN24" s="49">
        <f t="shared" si="8"/>
        <v>0</v>
      </c>
      <c r="AO24" s="49">
        <f t="shared" si="8"/>
        <v>0</v>
      </c>
      <c r="AP24" s="49">
        <f t="shared" si="8"/>
        <v>0</v>
      </c>
      <c r="AQ24" s="49">
        <f t="shared" si="8"/>
        <v>0</v>
      </c>
      <c r="AR24" s="49">
        <f t="shared" si="8"/>
        <v>0</v>
      </c>
      <c r="AS24" s="49">
        <f t="shared" si="8"/>
        <v>0</v>
      </c>
      <c r="AT24" s="10"/>
      <c r="AV24" s="39"/>
      <c r="AW24" s="39"/>
      <c r="AX24" s="39"/>
      <c r="AY24" s="39"/>
    </row>
    <row r="25" spans="1:51" ht="76.5" x14ac:dyDescent="0.25">
      <c r="A25" s="39">
        <v>1</v>
      </c>
      <c r="B25" s="43" t="s">
        <v>364</v>
      </c>
      <c r="C25" s="10" t="s">
        <v>365</v>
      </c>
      <c r="D25" s="41">
        <v>41968</v>
      </c>
      <c r="E25" s="41">
        <v>44377</v>
      </c>
      <c r="F25" s="56" t="s">
        <v>375</v>
      </c>
      <c r="G25" s="15">
        <f>+H25+L25</f>
        <v>224187</v>
      </c>
      <c r="H25" s="45">
        <f>+J25</f>
        <v>44661</v>
      </c>
      <c r="I25" s="51"/>
      <c r="J25" s="45">
        <v>44661</v>
      </c>
      <c r="K25" s="46"/>
      <c r="L25" s="45">
        <f>+M25+N25</f>
        <v>179526</v>
      </c>
      <c r="M25" s="45">
        <v>179526</v>
      </c>
      <c r="N25" s="45"/>
      <c r="O25" s="48">
        <f>P25+S25</f>
        <v>69182</v>
      </c>
      <c r="P25" s="45"/>
      <c r="Q25" s="45"/>
      <c r="R25" s="48">
        <f>+S25</f>
        <v>69182</v>
      </c>
      <c r="S25" s="45">
        <v>69182</v>
      </c>
      <c r="T25" s="45"/>
      <c r="U25" s="45">
        <v>55930</v>
      </c>
      <c r="V25" s="45"/>
      <c r="W25" s="45">
        <f>X25+Y25</f>
        <v>55929.546999999999</v>
      </c>
      <c r="X25" s="45">
        <v>55929.546999999999</v>
      </c>
      <c r="Y25" s="45"/>
      <c r="Z25" s="45"/>
      <c r="AA25" s="45"/>
      <c r="AB25" s="45">
        <f>AC25+AD25</f>
        <v>0</v>
      </c>
      <c r="AC25" s="45"/>
      <c r="AD25" s="45"/>
      <c r="AE25" s="45"/>
      <c r="AF25" s="45"/>
      <c r="AG25" s="45"/>
      <c r="AH25" s="45"/>
      <c r="AI25" s="45"/>
      <c r="AJ25" s="45"/>
      <c r="AK25" s="10"/>
      <c r="AL25" s="45"/>
      <c r="AM25" s="45"/>
      <c r="AN25" s="45"/>
      <c r="AO25" s="45"/>
      <c r="AP25" s="45"/>
      <c r="AQ25" s="45"/>
      <c r="AR25" s="45"/>
      <c r="AS25" s="45"/>
      <c r="AT25" s="10"/>
      <c r="AV25" s="39">
        <v>1</v>
      </c>
      <c r="AW25" s="39"/>
      <c r="AX25" s="39"/>
      <c r="AY25" s="39"/>
    </row>
    <row r="26" spans="1:51" ht="28.5" x14ac:dyDescent="0.25">
      <c r="A26" s="31" t="s">
        <v>63</v>
      </c>
      <c r="B26" s="32" t="s">
        <v>366</v>
      </c>
      <c r="C26" s="33"/>
      <c r="D26" s="34"/>
      <c r="E26" s="34"/>
      <c r="F26" s="54"/>
      <c r="G26" s="49">
        <f t="shared" ref="G26:V27" si="9">G27</f>
        <v>732065</v>
      </c>
      <c r="H26" s="49">
        <f t="shared" si="9"/>
        <v>130524</v>
      </c>
      <c r="I26" s="49">
        <f t="shared" si="9"/>
        <v>108118</v>
      </c>
      <c r="J26" s="49">
        <f t="shared" si="9"/>
        <v>22406</v>
      </c>
      <c r="K26" s="49">
        <f t="shared" si="9"/>
        <v>0</v>
      </c>
      <c r="L26" s="49">
        <f t="shared" si="9"/>
        <v>601541</v>
      </c>
      <c r="M26" s="49">
        <f t="shared" si="9"/>
        <v>559433</v>
      </c>
      <c r="N26" s="49">
        <f t="shared" si="9"/>
        <v>42108</v>
      </c>
      <c r="O26" s="49">
        <f t="shared" si="9"/>
        <v>262829</v>
      </c>
      <c r="P26" s="49">
        <f t="shared" si="9"/>
        <v>69104</v>
      </c>
      <c r="Q26" s="49">
        <f t="shared" si="9"/>
        <v>0</v>
      </c>
      <c r="R26" s="49">
        <f t="shared" si="9"/>
        <v>193725</v>
      </c>
      <c r="S26" s="49">
        <f t="shared" si="9"/>
        <v>193725</v>
      </c>
      <c r="T26" s="49">
        <f t="shared" si="9"/>
        <v>0</v>
      </c>
      <c r="U26" s="49">
        <f t="shared" si="9"/>
        <v>93396</v>
      </c>
      <c r="V26" s="49">
        <f t="shared" si="9"/>
        <v>3004.1660000000002</v>
      </c>
      <c r="W26" s="49">
        <f t="shared" ref="W26:AS27" si="10">W27</f>
        <v>93395.999599000002</v>
      </c>
      <c r="X26" s="49">
        <f t="shared" si="10"/>
        <v>90391.833599000005</v>
      </c>
      <c r="Y26" s="49">
        <f t="shared" si="10"/>
        <v>3004.1660000000002</v>
      </c>
      <c r="Z26" s="49">
        <f t="shared" si="10"/>
        <v>56210</v>
      </c>
      <c r="AA26" s="49">
        <f t="shared" si="10"/>
        <v>0</v>
      </c>
      <c r="AB26" s="49">
        <f t="shared" si="10"/>
        <v>55710.633150000001</v>
      </c>
      <c r="AC26" s="49">
        <f t="shared" si="10"/>
        <v>55710.633150000001</v>
      </c>
      <c r="AD26" s="49">
        <f t="shared" si="10"/>
        <v>0</v>
      </c>
      <c r="AE26" s="49">
        <f t="shared" si="10"/>
        <v>0</v>
      </c>
      <c r="AF26" s="49">
        <f t="shared" si="10"/>
        <v>0</v>
      </c>
      <c r="AG26" s="49">
        <f t="shared" si="10"/>
        <v>0</v>
      </c>
      <c r="AH26" s="49">
        <f t="shared" si="10"/>
        <v>0</v>
      </c>
      <c r="AI26" s="49">
        <f t="shared" si="10"/>
        <v>0</v>
      </c>
      <c r="AJ26" s="49">
        <f t="shared" si="10"/>
        <v>0</v>
      </c>
      <c r="AK26" s="49">
        <f t="shared" si="10"/>
        <v>0</v>
      </c>
      <c r="AL26" s="49">
        <f t="shared" si="10"/>
        <v>0</v>
      </c>
      <c r="AM26" s="49">
        <f t="shared" si="10"/>
        <v>0</v>
      </c>
      <c r="AN26" s="49">
        <f t="shared" si="10"/>
        <v>0</v>
      </c>
      <c r="AO26" s="49">
        <f t="shared" si="10"/>
        <v>0</v>
      </c>
      <c r="AP26" s="49">
        <f t="shared" si="10"/>
        <v>0</v>
      </c>
      <c r="AQ26" s="49">
        <f t="shared" si="10"/>
        <v>0</v>
      </c>
      <c r="AR26" s="49">
        <f t="shared" si="10"/>
        <v>0</v>
      </c>
      <c r="AS26" s="49">
        <f t="shared" si="10"/>
        <v>0</v>
      </c>
      <c r="AT26" s="10"/>
      <c r="AV26" s="39"/>
      <c r="AW26" s="39"/>
      <c r="AX26" s="39"/>
      <c r="AY26" s="39"/>
    </row>
    <row r="27" spans="1:51" ht="57" x14ac:dyDescent="0.25">
      <c r="A27" s="35" t="s">
        <v>114</v>
      </c>
      <c r="B27" s="37" t="s">
        <v>34</v>
      </c>
      <c r="C27" s="33"/>
      <c r="D27" s="34"/>
      <c r="E27" s="34"/>
      <c r="F27" s="54"/>
      <c r="G27" s="49">
        <f>G28</f>
        <v>732065</v>
      </c>
      <c r="H27" s="49">
        <f t="shared" si="9"/>
        <v>130524</v>
      </c>
      <c r="I27" s="49">
        <f t="shared" si="9"/>
        <v>108118</v>
      </c>
      <c r="J27" s="49">
        <f t="shared" si="9"/>
        <v>22406</v>
      </c>
      <c r="K27" s="49">
        <f t="shared" si="9"/>
        <v>0</v>
      </c>
      <c r="L27" s="49">
        <f t="shared" si="9"/>
        <v>601541</v>
      </c>
      <c r="M27" s="49">
        <f t="shared" si="9"/>
        <v>559433</v>
      </c>
      <c r="N27" s="49">
        <f t="shared" si="9"/>
        <v>42108</v>
      </c>
      <c r="O27" s="49">
        <f t="shared" si="9"/>
        <v>262829</v>
      </c>
      <c r="P27" s="49">
        <f t="shared" si="9"/>
        <v>69104</v>
      </c>
      <c r="Q27" s="49">
        <f t="shared" si="9"/>
        <v>0</v>
      </c>
      <c r="R27" s="49">
        <f t="shared" si="9"/>
        <v>193725</v>
      </c>
      <c r="S27" s="49">
        <f t="shared" si="9"/>
        <v>193725</v>
      </c>
      <c r="T27" s="49">
        <f t="shared" si="9"/>
        <v>0</v>
      </c>
      <c r="U27" s="49">
        <f t="shared" si="9"/>
        <v>93396</v>
      </c>
      <c r="V27" s="49">
        <f t="shared" si="9"/>
        <v>3004.1660000000002</v>
      </c>
      <c r="W27" s="49">
        <f t="shared" si="10"/>
        <v>93395.999599000002</v>
      </c>
      <c r="X27" s="49">
        <f t="shared" si="10"/>
        <v>90391.833599000005</v>
      </c>
      <c r="Y27" s="49">
        <f t="shared" si="10"/>
        <v>3004.1660000000002</v>
      </c>
      <c r="Z27" s="49">
        <f t="shared" si="10"/>
        <v>56210</v>
      </c>
      <c r="AA27" s="49">
        <f t="shared" si="10"/>
        <v>0</v>
      </c>
      <c r="AB27" s="49">
        <f t="shared" si="10"/>
        <v>55710.633150000001</v>
      </c>
      <c r="AC27" s="49">
        <f t="shared" si="10"/>
        <v>55710.633150000001</v>
      </c>
      <c r="AD27" s="49">
        <f t="shared" si="10"/>
        <v>0</v>
      </c>
      <c r="AE27" s="49">
        <f t="shared" si="10"/>
        <v>0</v>
      </c>
      <c r="AF27" s="49">
        <f t="shared" si="10"/>
        <v>0</v>
      </c>
      <c r="AG27" s="49">
        <f t="shared" si="10"/>
        <v>0</v>
      </c>
      <c r="AH27" s="49">
        <f t="shared" si="10"/>
        <v>0</v>
      </c>
      <c r="AI27" s="49">
        <f t="shared" si="10"/>
        <v>0</v>
      </c>
      <c r="AJ27" s="49">
        <f t="shared" si="10"/>
        <v>0</v>
      </c>
      <c r="AK27" s="49">
        <f t="shared" si="10"/>
        <v>0</v>
      </c>
      <c r="AL27" s="49">
        <f t="shared" si="10"/>
        <v>0</v>
      </c>
      <c r="AM27" s="49">
        <f t="shared" si="10"/>
        <v>0</v>
      </c>
      <c r="AN27" s="49">
        <f t="shared" si="10"/>
        <v>0</v>
      </c>
      <c r="AO27" s="49">
        <f t="shared" si="10"/>
        <v>0</v>
      </c>
      <c r="AP27" s="49">
        <f t="shared" si="10"/>
        <v>0</v>
      </c>
      <c r="AQ27" s="49">
        <f t="shared" si="10"/>
        <v>0</v>
      </c>
      <c r="AR27" s="49">
        <f t="shared" si="10"/>
        <v>0</v>
      </c>
      <c r="AS27" s="49">
        <f t="shared" si="10"/>
        <v>0</v>
      </c>
      <c r="AT27" s="10"/>
      <c r="AV27" s="39"/>
      <c r="AW27" s="39"/>
      <c r="AX27" s="39"/>
      <c r="AY27" s="39"/>
    </row>
    <row r="28" spans="1:51" ht="63.75" x14ac:dyDescent="0.25">
      <c r="A28" s="42">
        <v>1</v>
      </c>
      <c r="B28" s="43" t="s">
        <v>195</v>
      </c>
      <c r="C28" s="10" t="s">
        <v>362</v>
      </c>
      <c r="D28" s="41">
        <v>41837</v>
      </c>
      <c r="E28" s="10"/>
      <c r="F28" s="56" t="s">
        <v>376</v>
      </c>
      <c r="G28" s="15">
        <f>+H28+L28</f>
        <v>732065</v>
      </c>
      <c r="H28" s="45">
        <f>I28+J28</f>
        <v>130524</v>
      </c>
      <c r="I28" s="45">
        <v>108118</v>
      </c>
      <c r="J28" s="45">
        <v>22406</v>
      </c>
      <c r="K28" s="46"/>
      <c r="L28" s="45">
        <f>+M28+N28</f>
        <v>601541</v>
      </c>
      <c r="M28" s="45">
        <v>559433</v>
      </c>
      <c r="N28" s="45">
        <v>42108</v>
      </c>
      <c r="O28" s="48">
        <f>P28+S28</f>
        <v>262829</v>
      </c>
      <c r="P28" s="45">
        <v>69104</v>
      </c>
      <c r="Q28" s="45"/>
      <c r="R28" s="48">
        <f>+S28+T28</f>
        <v>193725</v>
      </c>
      <c r="S28" s="45">
        <v>193725</v>
      </c>
      <c r="T28" s="45"/>
      <c r="U28" s="45">
        <v>93396</v>
      </c>
      <c r="V28" s="45">
        <v>3004.1660000000002</v>
      </c>
      <c r="W28" s="45">
        <f>X28+Y28</f>
        <v>93395.999599000002</v>
      </c>
      <c r="X28" s="45">
        <v>90391.833599000005</v>
      </c>
      <c r="Y28" s="45">
        <v>3004.1660000000002</v>
      </c>
      <c r="Z28" s="45">
        <v>56210</v>
      </c>
      <c r="AA28" s="45"/>
      <c r="AB28" s="45">
        <f>AC28+AD28</f>
        <v>55710.633150000001</v>
      </c>
      <c r="AC28" s="45">
        <v>55710.633150000001</v>
      </c>
      <c r="AD28" s="45"/>
      <c r="AE28" s="45"/>
      <c r="AF28" s="45"/>
      <c r="AG28" s="45"/>
      <c r="AH28" s="45"/>
      <c r="AI28" s="45"/>
      <c r="AJ28" s="45"/>
      <c r="AK28" s="10"/>
      <c r="AL28" s="45"/>
      <c r="AM28" s="45"/>
      <c r="AN28" s="45"/>
      <c r="AO28" s="45"/>
      <c r="AP28" s="45"/>
      <c r="AQ28" s="45"/>
      <c r="AR28" s="45"/>
      <c r="AS28" s="45"/>
      <c r="AT28" s="10"/>
      <c r="AV28" s="39">
        <v>1</v>
      </c>
      <c r="AW28" s="39"/>
      <c r="AX28" s="39"/>
      <c r="AY28" s="39"/>
    </row>
    <row r="29" spans="1:51" ht="42.75" x14ac:dyDescent="0.25">
      <c r="A29" s="31" t="s">
        <v>125</v>
      </c>
      <c r="B29" s="60" t="s">
        <v>367</v>
      </c>
      <c r="C29" s="31"/>
      <c r="D29" s="61"/>
      <c r="E29" s="31"/>
      <c r="F29" s="62"/>
      <c r="G29" s="14">
        <f>G30</f>
        <v>1480000</v>
      </c>
      <c r="H29" s="14">
        <f t="shared" ref="H29:AS31" si="11">H30</f>
        <v>340720</v>
      </c>
      <c r="I29" s="14">
        <f t="shared" si="11"/>
        <v>0</v>
      </c>
      <c r="J29" s="14">
        <f t="shared" si="11"/>
        <v>340720</v>
      </c>
      <c r="K29" s="14">
        <f t="shared" si="11"/>
        <v>0</v>
      </c>
      <c r="L29" s="14">
        <f t="shared" si="11"/>
        <v>1139280</v>
      </c>
      <c r="M29" s="14">
        <f t="shared" si="11"/>
        <v>1025352</v>
      </c>
      <c r="N29" s="14">
        <f t="shared" si="11"/>
        <v>113928</v>
      </c>
      <c r="O29" s="14">
        <f t="shared" si="11"/>
        <v>512676</v>
      </c>
      <c r="P29" s="14">
        <f t="shared" si="11"/>
        <v>0</v>
      </c>
      <c r="Q29" s="14">
        <f t="shared" si="11"/>
        <v>0</v>
      </c>
      <c r="R29" s="14">
        <f t="shared" si="11"/>
        <v>512676</v>
      </c>
      <c r="S29" s="14">
        <f t="shared" si="11"/>
        <v>512676</v>
      </c>
      <c r="T29" s="14">
        <f t="shared" si="11"/>
        <v>0</v>
      </c>
      <c r="U29" s="14">
        <f t="shared" si="11"/>
        <v>0</v>
      </c>
      <c r="V29" s="14">
        <f t="shared" si="11"/>
        <v>0</v>
      </c>
      <c r="W29" s="14">
        <f t="shared" si="11"/>
        <v>0</v>
      </c>
      <c r="X29" s="14">
        <f t="shared" si="11"/>
        <v>0</v>
      </c>
      <c r="Y29" s="14">
        <f t="shared" si="11"/>
        <v>0</v>
      </c>
      <c r="Z29" s="14">
        <f t="shared" si="11"/>
        <v>0</v>
      </c>
      <c r="AA29" s="14">
        <f t="shared" si="11"/>
        <v>0</v>
      </c>
      <c r="AB29" s="14">
        <f t="shared" si="11"/>
        <v>0</v>
      </c>
      <c r="AC29" s="14">
        <f t="shared" si="11"/>
        <v>0</v>
      </c>
      <c r="AD29" s="14">
        <f t="shared" si="11"/>
        <v>0</v>
      </c>
      <c r="AE29" s="14">
        <f t="shared" si="11"/>
        <v>0</v>
      </c>
      <c r="AF29" s="14">
        <f t="shared" si="11"/>
        <v>0</v>
      </c>
      <c r="AG29" s="14">
        <f t="shared" si="11"/>
        <v>0</v>
      </c>
      <c r="AH29" s="14">
        <f t="shared" si="11"/>
        <v>0</v>
      </c>
      <c r="AI29" s="14">
        <f t="shared" si="11"/>
        <v>0</v>
      </c>
      <c r="AJ29" s="14">
        <f t="shared" si="11"/>
        <v>0</v>
      </c>
      <c r="AK29" s="14">
        <f t="shared" si="11"/>
        <v>0</v>
      </c>
      <c r="AL29" s="14">
        <f t="shared" si="11"/>
        <v>0</v>
      </c>
      <c r="AM29" s="14">
        <f t="shared" si="11"/>
        <v>0</v>
      </c>
      <c r="AN29" s="14">
        <f t="shared" si="11"/>
        <v>0</v>
      </c>
      <c r="AO29" s="14">
        <f t="shared" si="11"/>
        <v>0</v>
      </c>
      <c r="AP29" s="14">
        <f t="shared" si="11"/>
        <v>0</v>
      </c>
      <c r="AQ29" s="14">
        <f t="shared" si="11"/>
        <v>0</v>
      </c>
      <c r="AR29" s="14">
        <f t="shared" si="11"/>
        <v>0</v>
      </c>
      <c r="AS29" s="14">
        <f t="shared" si="11"/>
        <v>0</v>
      </c>
      <c r="AT29" s="10"/>
      <c r="AV29" s="39"/>
      <c r="AW29" s="39"/>
      <c r="AX29" s="39"/>
      <c r="AY29" s="39"/>
    </row>
    <row r="30" spans="1:51" ht="42.75" x14ac:dyDescent="0.25">
      <c r="A30" s="35" t="s">
        <v>114</v>
      </c>
      <c r="B30" s="60" t="s">
        <v>35</v>
      </c>
      <c r="C30" s="31"/>
      <c r="D30" s="61"/>
      <c r="E30" s="31"/>
      <c r="F30" s="62"/>
      <c r="G30" s="14">
        <f>G31</f>
        <v>1480000</v>
      </c>
      <c r="H30" s="14">
        <f t="shared" si="11"/>
        <v>340720</v>
      </c>
      <c r="I30" s="14">
        <f t="shared" si="11"/>
        <v>0</v>
      </c>
      <c r="J30" s="14">
        <f t="shared" si="11"/>
        <v>340720</v>
      </c>
      <c r="K30" s="14">
        <f t="shared" si="11"/>
        <v>0</v>
      </c>
      <c r="L30" s="14">
        <f t="shared" si="11"/>
        <v>1139280</v>
      </c>
      <c r="M30" s="14">
        <f t="shared" si="11"/>
        <v>1025352</v>
      </c>
      <c r="N30" s="14">
        <f t="shared" si="11"/>
        <v>113928</v>
      </c>
      <c r="O30" s="14">
        <f t="shared" si="11"/>
        <v>512676</v>
      </c>
      <c r="P30" s="14">
        <f t="shared" si="11"/>
        <v>0</v>
      </c>
      <c r="Q30" s="14">
        <f t="shared" si="11"/>
        <v>0</v>
      </c>
      <c r="R30" s="14">
        <f t="shared" si="11"/>
        <v>512676</v>
      </c>
      <c r="S30" s="14">
        <f t="shared" si="11"/>
        <v>512676</v>
      </c>
      <c r="T30" s="14">
        <f t="shared" si="11"/>
        <v>0</v>
      </c>
      <c r="U30" s="14">
        <f t="shared" si="11"/>
        <v>0</v>
      </c>
      <c r="V30" s="14">
        <f t="shared" si="11"/>
        <v>0</v>
      </c>
      <c r="W30" s="14">
        <f t="shared" si="11"/>
        <v>0</v>
      </c>
      <c r="X30" s="14">
        <f t="shared" si="11"/>
        <v>0</v>
      </c>
      <c r="Y30" s="14">
        <f t="shared" si="11"/>
        <v>0</v>
      </c>
      <c r="Z30" s="14">
        <f t="shared" si="11"/>
        <v>0</v>
      </c>
      <c r="AA30" s="14">
        <f t="shared" si="11"/>
        <v>0</v>
      </c>
      <c r="AB30" s="14">
        <f t="shared" si="11"/>
        <v>0</v>
      </c>
      <c r="AC30" s="14">
        <f t="shared" si="11"/>
        <v>0</v>
      </c>
      <c r="AD30" s="14">
        <f t="shared" si="11"/>
        <v>0</v>
      </c>
      <c r="AE30" s="14">
        <f t="shared" si="11"/>
        <v>0</v>
      </c>
      <c r="AF30" s="14">
        <f t="shared" si="11"/>
        <v>0</v>
      </c>
      <c r="AG30" s="14">
        <f t="shared" si="11"/>
        <v>0</v>
      </c>
      <c r="AH30" s="14">
        <f t="shared" si="11"/>
        <v>0</v>
      </c>
      <c r="AI30" s="14">
        <f t="shared" si="11"/>
        <v>0</v>
      </c>
      <c r="AJ30" s="14">
        <f t="shared" si="11"/>
        <v>0</v>
      </c>
      <c r="AK30" s="14">
        <f t="shared" si="11"/>
        <v>0</v>
      </c>
      <c r="AL30" s="14">
        <f t="shared" si="11"/>
        <v>0</v>
      </c>
      <c r="AM30" s="14">
        <f t="shared" si="11"/>
        <v>0</v>
      </c>
      <c r="AN30" s="14">
        <f t="shared" si="11"/>
        <v>0</v>
      </c>
      <c r="AO30" s="14">
        <f t="shared" si="11"/>
        <v>0</v>
      </c>
      <c r="AP30" s="14">
        <f t="shared" si="11"/>
        <v>0</v>
      </c>
      <c r="AQ30" s="14">
        <f t="shared" si="11"/>
        <v>0</v>
      </c>
      <c r="AR30" s="14">
        <f t="shared" si="11"/>
        <v>0</v>
      </c>
      <c r="AS30" s="14">
        <f t="shared" si="11"/>
        <v>0</v>
      </c>
      <c r="AT30" s="10"/>
      <c r="AV30" s="39"/>
      <c r="AW30" s="39"/>
      <c r="AX30" s="39"/>
      <c r="AY30" s="39"/>
    </row>
    <row r="31" spans="1:51" ht="30" x14ac:dyDescent="0.25">
      <c r="A31" s="63" t="s">
        <v>92</v>
      </c>
      <c r="B31" s="64" t="s">
        <v>94</v>
      </c>
      <c r="C31" s="65"/>
      <c r="D31" s="66"/>
      <c r="E31" s="65"/>
      <c r="F31" s="67"/>
      <c r="G31" s="68">
        <f>G32</f>
        <v>1480000</v>
      </c>
      <c r="H31" s="68">
        <f t="shared" si="11"/>
        <v>340720</v>
      </c>
      <c r="I31" s="68">
        <f t="shared" si="11"/>
        <v>0</v>
      </c>
      <c r="J31" s="68">
        <f t="shared" si="11"/>
        <v>340720</v>
      </c>
      <c r="K31" s="68">
        <f t="shared" si="11"/>
        <v>0</v>
      </c>
      <c r="L31" s="68">
        <f t="shared" si="11"/>
        <v>1139280</v>
      </c>
      <c r="M31" s="68">
        <f t="shared" si="11"/>
        <v>1025352</v>
      </c>
      <c r="N31" s="68">
        <f t="shared" si="11"/>
        <v>113928</v>
      </c>
      <c r="O31" s="68">
        <f t="shared" si="11"/>
        <v>512676</v>
      </c>
      <c r="P31" s="68">
        <f t="shared" si="11"/>
        <v>0</v>
      </c>
      <c r="Q31" s="68">
        <f t="shared" si="11"/>
        <v>0</v>
      </c>
      <c r="R31" s="68">
        <f t="shared" si="11"/>
        <v>512676</v>
      </c>
      <c r="S31" s="68">
        <f t="shared" si="11"/>
        <v>512676</v>
      </c>
      <c r="T31" s="68">
        <f t="shared" si="11"/>
        <v>0</v>
      </c>
      <c r="U31" s="68">
        <f t="shared" si="11"/>
        <v>0</v>
      </c>
      <c r="V31" s="68">
        <f t="shared" si="11"/>
        <v>0</v>
      </c>
      <c r="W31" s="68">
        <f t="shared" si="11"/>
        <v>0</v>
      </c>
      <c r="X31" s="68">
        <f t="shared" si="11"/>
        <v>0</v>
      </c>
      <c r="Y31" s="68">
        <f t="shared" si="11"/>
        <v>0</v>
      </c>
      <c r="Z31" s="68">
        <f t="shared" si="11"/>
        <v>0</v>
      </c>
      <c r="AA31" s="68">
        <f t="shared" si="11"/>
        <v>0</v>
      </c>
      <c r="AB31" s="68">
        <f t="shared" si="11"/>
        <v>0</v>
      </c>
      <c r="AC31" s="68">
        <f t="shared" si="11"/>
        <v>0</v>
      </c>
      <c r="AD31" s="68">
        <f t="shared" si="11"/>
        <v>0</v>
      </c>
      <c r="AE31" s="68">
        <f t="shared" si="11"/>
        <v>0</v>
      </c>
      <c r="AF31" s="68">
        <f t="shared" si="11"/>
        <v>0</v>
      </c>
      <c r="AG31" s="68">
        <f t="shared" si="11"/>
        <v>0</v>
      </c>
      <c r="AH31" s="68">
        <f t="shared" si="11"/>
        <v>0</v>
      </c>
      <c r="AI31" s="68">
        <f t="shared" si="11"/>
        <v>0</v>
      </c>
      <c r="AJ31" s="68">
        <f t="shared" si="11"/>
        <v>0</v>
      </c>
      <c r="AK31" s="68">
        <f t="shared" si="11"/>
        <v>0</v>
      </c>
      <c r="AL31" s="68">
        <f t="shared" si="11"/>
        <v>0</v>
      </c>
      <c r="AM31" s="68">
        <f t="shared" si="11"/>
        <v>0</v>
      </c>
      <c r="AN31" s="68">
        <f t="shared" si="11"/>
        <v>0</v>
      </c>
      <c r="AO31" s="68">
        <f t="shared" si="11"/>
        <v>0</v>
      </c>
      <c r="AP31" s="68">
        <f t="shared" si="11"/>
        <v>0</v>
      </c>
      <c r="AQ31" s="68">
        <f t="shared" si="11"/>
        <v>0</v>
      </c>
      <c r="AR31" s="68">
        <f t="shared" si="11"/>
        <v>0</v>
      </c>
      <c r="AS31" s="68">
        <f t="shared" si="11"/>
        <v>0</v>
      </c>
      <c r="AT31" s="10"/>
      <c r="AV31" s="39"/>
      <c r="AW31" s="39"/>
      <c r="AX31" s="39"/>
      <c r="AY31" s="39"/>
    </row>
    <row r="32" spans="1:51" ht="45" x14ac:dyDescent="0.25">
      <c r="A32" s="42">
        <v>1</v>
      </c>
      <c r="B32" s="43" t="s">
        <v>368</v>
      </c>
      <c r="C32" s="10" t="s">
        <v>369</v>
      </c>
      <c r="D32" s="41"/>
      <c r="E32" s="10"/>
      <c r="F32" s="56" t="s">
        <v>377</v>
      </c>
      <c r="G32" s="15">
        <v>1480000</v>
      </c>
      <c r="H32" s="45">
        <v>340720</v>
      </c>
      <c r="I32" s="45"/>
      <c r="J32" s="45">
        <v>340720</v>
      </c>
      <c r="K32" s="46"/>
      <c r="L32" s="45">
        <v>1139280</v>
      </c>
      <c r="M32" s="45">
        <v>1025352</v>
      </c>
      <c r="N32" s="45">
        <v>113928</v>
      </c>
      <c r="O32" s="48">
        <v>512676</v>
      </c>
      <c r="P32" s="45"/>
      <c r="Q32" s="45"/>
      <c r="R32" s="48">
        <v>512676</v>
      </c>
      <c r="S32" s="45">
        <v>512676</v>
      </c>
      <c r="T32" s="45"/>
      <c r="U32" s="45"/>
      <c r="V32" s="45"/>
      <c r="W32" s="45"/>
      <c r="X32" s="45"/>
      <c r="Y32" s="45"/>
      <c r="Z32" s="45"/>
      <c r="AA32" s="45"/>
      <c r="AB32" s="45"/>
      <c r="AC32" s="45"/>
      <c r="AD32" s="45"/>
      <c r="AE32" s="45"/>
      <c r="AF32" s="45"/>
      <c r="AG32" s="45"/>
      <c r="AH32" s="45"/>
      <c r="AI32" s="45"/>
      <c r="AJ32" s="45"/>
      <c r="AK32" s="10"/>
      <c r="AL32" s="45"/>
      <c r="AM32" s="45"/>
      <c r="AN32" s="45"/>
      <c r="AO32" s="45"/>
      <c r="AP32" s="45"/>
      <c r="AQ32" s="45"/>
      <c r="AR32" s="45"/>
      <c r="AS32" s="45"/>
      <c r="AT32" s="10"/>
      <c r="AV32" s="39"/>
      <c r="AW32" s="39"/>
      <c r="AX32" s="39">
        <v>1</v>
      </c>
      <c r="AY32" s="39"/>
    </row>
    <row r="33" spans="1:51" ht="42.75" x14ac:dyDescent="0.25">
      <c r="A33" s="31" t="s">
        <v>37</v>
      </c>
      <c r="B33" s="32" t="s">
        <v>370</v>
      </c>
      <c r="C33" s="10"/>
      <c r="D33" s="41"/>
      <c r="E33" s="10"/>
      <c r="F33" s="57"/>
      <c r="G33" s="49">
        <f t="shared" ref="G33:V36" si="12">G34</f>
        <v>8075</v>
      </c>
      <c r="H33" s="49">
        <f t="shared" si="12"/>
        <v>0</v>
      </c>
      <c r="I33" s="49">
        <f t="shared" si="12"/>
        <v>0</v>
      </c>
      <c r="J33" s="49">
        <f t="shared" si="12"/>
        <v>0</v>
      </c>
      <c r="K33" s="49">
        <f t="shared" si="12"/>
        <v>0</v>
      </c>
      <c r="L33" s="49">
        <f t="shared" si="12"/>
        <v>8075</v>
      </c>
      <c r="M33" s="49">
        <f t="shared" si="12"/>
        <v>8075</v>
      </c>
      <c r="N33" s="49">
        <f t="shared" si="12"/>
        <v>0</v>
      </c>
      <c r="O33" s="49">
        <f t="shared" si="12"/>
        <v>8075</v>
      </c>
      <c r="P33" s="49">
        <f t="shared" si="12"/>
        <v>0</v>
      </c>
      <c r="Q33" s="49">
        <f t="shared" si="12"/>
        <v>0</v>
      </c>
      <c r="R33" s="49">
        <f t="shared" si="12"/>
        <v>8075</v>
      </c>
      <c r="S33" s="49">
        <f t="shared" si="12"/>
        <v>8075</v>
      </c>
      <c r="T33" s="49">
        <f t="shared" si="12"/>
        <v>0</v>
      </c>
      <c r="U33" s="49">
        <f t="shared" si="12"/>
        <v>0</v>
      </c>
      <c r="V33" s="49">
        <f t="shared" si="12"/>
        <v>0</v>
      </c>
      <c r="W33" s="49">
        <f t="shared" ref="W33:AS36" si="13">W34</f>
        <v>0</v>
      </c>
      <c r="X33" s="49">
        <f t="shared" si="13"/>
        <v>0</v>
      </c>
      <c r="Y33" s="49">
        <f t="shared" si="13"/>
        <v>0</v>
      </c>
      <c r="Z33" s="49">
        <f t="shared" si="13"/>
        <v>7922</v>
      </c>
      <c r="AA33" s="49">
        <f t="shared" si="13"/>
        <v>0</v>
      </c>
      <c r="AB33" s="49">
        <f t="shared" si="13"/>
        <v>6359.8980000000001</v>
      </c>
      <c r="AC33" s="49">
        <f t="shared" si="13"/>
        <v>6359.8980000000001</v>
      </c>
      <c r="AD33" s="49">
        <f t="shared" si="13"/>
        <v>0</v>
      </c>
      <c r="AE33" s="49">
        <f t="shared" si="13"/>
        <v>0</v>
      </c>
      <c r="AF33" s="49">
        <f t="shared" si="13"/>
        <v>0</v>
      </c>
      <c r="AG33" s="49">
        <f t="shared" si="13"/>
        <v>0</v>
      </c>
      <c r="AH33" s="49">
        <f t="shared" si="13"/>
        <v>0</v>
      </c>
      <c r="AI33" s="49">
        <f t="shared" si="13"/>
        <v>0</v>
      </c>
      <c r="AJ33" s="49">
        <f t="shared" si="13"/>
        <v>0</v>
      </c>
      <c r="AK33" s="49">
        <f t="shared" si="13"/>
        <v>0</v>
      </c>
      <c r="AL33" s="49">
        <f t="shared" si="13"/>
        <v>0</v>
      </c>
      <c r="AM33" s="49">
        <f t="shared" si="13"/>
        <v>0</v>
      </c>
      <c r="AN33" s="49">
        <f t="shared" si="13"/>
        <v>0</v>
      </c>
      <c r="AO33" s="49">
        <f t="shared" si="13"/>
        <v>0</v>
      </c>
      <c r="AP33" s="49">
        <f t="shared" si="13"/>
        <v>0</v>
      </c>
      <c r="AQ33" s="49">
        <f t="shared" si="13"/>
        <v>0</v>
      </c>
      <c r="AR33" s="49">
        <f t="shared" si="13"/>
        <v>0</v>
      </c>
      <c r="AS33" s="49">
        <f t="shared" si="13"/>
        <v>0</v>
      </c>
      <c r="AT33" s="10"/>
      <c r="AV33" s="39"/>
      <c r="AW33" s="39"/>
      <c r="AX33" s="39"/>
      <c r="AY33" s="39"/>
    </row>
    <row r="34" spans="1:51" x14ac:dyDescent="0.25">
      <c r="A34" s="35" t="s">
        <v>32</v>
      </c>
      <c r="B34" s="36" t="s">
        <v>371</v>
      </c>
      <c r="C34" s="10"/>
      <c r="D34" s="41"/>
      <c r="E34" s="10"/>
      <c r="F34" s="57"/>
      <c r="G34" s="49">
        <f>G35</f>
        <v>8075</v>
      </c>
      <c r="H34" s="49">
        <f t="shared" si="12"/>
        <v>0</v>
      </c>
      <c r="I34" s="49">
        <f t="shared" si="12"/>
        <v>0</v>
      </c>
      <c r="J34" s="49">
        <f t="shared" si="12"/>
        <v>0</v>
      </c>
      <c r="K34" s="49">
        <f t="shared" si="12"/>
        <v>0</v>
      </c>
      <c r="L34" s="49">
        <f t="shared" si="12"/>
        <v>8075</v>
      </c>
      <c r="M34" s="49">
        <f t="shared" si="12"/>
        <v>8075</v>
      </c>
      <c r="N34" s="49">
        <f t="shared" si="12"/>
        <v>0</v>
      </c>
      <c r="O34" s="49">
        <f t="shared" si="12"/>
        <v>8075</v>
      </c>
      <c r="P34" s="49">
        <f t="shared" si="12"/>
        <v>0</v>
      </c>
      <c r="Q34" s="49">
        <f t="shared" si="12"/>
        <v>0</v>
      </c>
      <c r="R34" s="49">
        <f t="shared" si="12"/>
        <v>8075</v>
      </c>
      <c r="S34" s="49">
        <f t="shared" si="12"/>
        <v>8075</v>
      </c>
      <c r="T34" s="49">
        <f t="shared" si="12"/>
        <v>0</v>
      </c>
      <c r="U34" s="49">
        <f t="shared" si="12"/>
        <v>0</v>
      </c>
      <c r="V34" s="49">
        <f t="shared" si="12"/>
        <v>0</v>
      </c>
      <c r="W34" s="49">
        <f t="shared" si="13"/>
        <v>0</v>
      </c>
      <c r="X34" s="49">
        <f t="shared" si="13"/>
        <v>0</v>
      </c>
      <c r="Y34" s="49">
        <f t="shared" si="13"/>
        <v>0</v>
      </c>
      <c r="Z34" s="49">
        <f t="shared" si="13"/>
        <v>7922</v>
      </c>
      <c r="AA34" s="49">
        <f t="shared" si="13"/>
        <v>0</v>
      </c>
      <c r="AB34" s="49">
        <f t="shared" si="13"/>
        <v>6359.8980000000001</v>
      </c>
      <c r="AC34" s="49">
        <f t="shared" si="13"/>
        <v>6359.8980000000001</v>
      </c>
      <c r="AD34" s="49">
        <f t="shared" si="13"/>
        <v>0</v>
      </c>
      <c r="AE34" s="49">
        <f t="shared" si="13"/>
        <v>0</v>
      </c>
      <c r="AF34" s="49">
        <f t="shared" si="13"/>
        <v>0</v>
      </c>
      <c r="AG34" s="49">
        <f t="shared" si="13"/>
        <v>0</v>
      </c>
      <c r="AH34" s="49">
        <f t="shared" si="13"/>
        <v>0</v>
      </c>
      <c r="AI34" s="49">
        <f t="shared" si="13"/>
        <v>0</v>
      </c>
      <c r="AJ34" s="49">
        <f t="shared" si="13"/>
        <v>0</v>
      </c>
      <c r="AK34" s="49">
        <f t="shared" si="13"/>
        <v>0</v>
      </c>
      <c r="AL34" s="49">
        <f t="shared" si="13"/>
        <v>0</v>
      </c>
      <c r="AM34" s="49">
        <f t="shared" si="13"/>
        <v>0</v>
      </c>
      <c r="AN34" s="49">
        <f t="shared" si="13"/>
        <v>0</v>
      </c>
      <c r="AO34" s="49">
        <f t="shared" si="13"/>
        <v>0</v>
      </c>
      <c r="AP34" s="49">
        <f t="shared" si="13"/>
        <v>0</v>
      </c>
      <c r="AQ34" s="49">
        <f t="shared" si="13"/>
        <v>0</v>
      </c>
      <c r="AR34" s="49">
        <f t="shared" si="13"/>
        <v>0</v>
      </c>
      <c r="AS34" s="49">
        <f t="shared" si="13"/>
        <v>0</v>
      </c>
      <c r="AT34" s="10"/>
      <c r="AV34" s="39"/>
      <c r="AW34" s="39"/>
      <c r="AX34" s="39"/>
      <c r="AY34" s="39"/>
    </row>
    <row r="35" spans="1:51" ht="42.75" x14ac:dyDescent="0.25">
      <c r="A35" s="35" t="s">
        <v>114</v>
      </c>
      <c r="B35" s="37" t="s">
        <v>35</v>
      </c>
      <c r="C35" s="10"/>
      <c r="D35" s="41"/>
      <c r="E35" s="10"/>
      <c r="F35" s="57"/>
      <c r="G35" s="49">
        <f>G36</f>
        <v>8075</v>
      </c>
      <c r="H35" s="49">
        <f t="shared" si="12"/>
        <v>0</v>
      </c>
      <c r="I35" s="49">
        <f t="shared" si="12"/>
        <v>0</v>
      </c>
      <c r="J35" s="49">
        <f t="shared" si="12"/>
        <v>0</v>
      </c>
      <c r="K35" s="49">
        <f t="shared" si="12"/>
        <v>0</v>
      </c>
      <c r="L35" s="49">
        <f t="shared" si="12"/>
        <v>8075</v>
      </c>
      <c r="M35" s="49">
        <f t="shared" si="12"/>
        <v>8075</v>
      </c>
      <c r="N35" s="49">
        <f t="shared" si="12"/>
        <v>0</v>
      </c>
      <c r="O35" s="49">
        <f t="shared" si="12"/>
        <v>8075</v>
      </c>
      <c r="P35" s="49">
        <f t="shared" si="12"/>
        <v>0</v>
      </c>
      <c r="Q35" s="49">
        <f t="shared" si="12"/>
        <v>0</v>
      </c>
      <c r="R35" s="49">
        <f t="shared" si="12"/>
        <v>8075</v>
      </c>
      <c r="S35" s="49">
        <f t="shared" si="12"/>
        <v>8075</v>
      </c>
      <c r="T35" s="49">
        <f t="shared" si="12"/>
        <v>0</v>
      </c>
      <c r="U35" s="49">
        <f t="shared" si="12"/>
        <v>0</v>
      </c>
      <c r="V35" s="49">
        <f t="shared" si="12"/>
        <v>0</v>
      </c>
      <c r="W35" s="49">
        <f t="shared" si="13"/>
        <v>0</v>
      </c>
      <c r="X35" s="49">
        <f t="shared" si="13"/>
        <v>0</v>
      </c>
      <c r="Y35" s="49">
        <f t="shared" si="13"/>
        <v>0</v>
      </c>
      <c r="Z35" s="49">
        <f t="shared" si="13"/>
        <v>7922</v>
      </c>
      <c r="AA35" s="49">
        <f t="shared" si="13"/>
        <v>0</v>
      </c>
      <c r="AB35" s="49">
        <f t="shared" si="13"/>
        <v>6359.8980000000001</v>
      </c>
      <c r="AC35" s="49">
        <f t="shared" si="13"/>
        <v>6359.8980000000001</v>
      </c>
      <c r="AD35" s="49">
        <f t="shared" si="13"/>
        <v>0</v>
      </c>
      <c r="AE35" s="49">
        <f t="shared" si="13"/>
        <v>0</v>
      </c>
      <c r="AF35" s="49">
        <f t="shared" si="13"/>
        <v>0</v>
      </c>
      <c r="AG35" s="49">
        <f t="shared" si="13"/>
        <v>0</v>
      </c>
      <c r="AH35" s="49">
        <f t="shared" si="13"/>
        <v>0</v>
      </c>
      <c r="AI35" s="49">
        <f t="shared" si="13"/>
        <v>0</v>
      </c>
      <c r="AJ35" s="49">
        <f t="shared" si="13"/>
        <v>0</v>
      </c>
      <c r="AK35" s="49">
        <f t="shared" si="13"/>
        <v>0</v>
      </c>
      <c r="AL35" s="49">
        <f t="shared" si="13"/>
        <v>0</v>
      </c>
      <c r="AM35" s="49">
        <f t="shared" si="13"/>
        <v>0</v>
      </c>
      <c r="AN35" s="49">
        <f t="shared" si="13"/>
        <v>0</v>
      </c>
      <c r="AO35" s="49">
        <f t="shared" si="13"/>
        <v>0</v>
      </c>
      <c r="AP35" s="49">
        <f t="shared" si="13"/>
        <v>0</v>
      </c>
      <c r="AQ35" s="49">
        <f t="shared" si="13"/>
        <v>0</v>
      </c>
      <c r="AR35" s="49">
        <f t="shared" si="13"/>
        <v>0</v>
      </c>
      <c r="AS35" s="49">
        <f t="shared" si="13"/>
        <v>0</v>
      </c>
      <c r="AT35" s="10"/>
      <c r="AV35" s="39"/>
      <c r="AW35" s="39"/>
      <c r="AX35" s="39"/>
      <c r="AY35" s="39"/>
    </row>
    <row r="36" spans="1:51" ht="63.75" customHeight="1" x14ac:dyDescent="0.25">
      <c r="A36" s="63" t="s">
        <v>92</v>
      </c>
      <c r="B36" s="38" t="s">
        <v>117</v>
      </c>
      <c r="C36" s="10"/>
      <c r="D36" s="41"/>
      <c r="E36" s="10"/>
      <c r="F36" s="57"/>
      <c r="G36" s="49">
        <f>G37</f>
        <v>8075</v>
      </c>
      <c r="H36" s="49">
        <f t="shared" si="12"/>
        <v>0</v>
      </c>
      <c r="I36" s="49">
        <f t="shared" si="12"/>
        <v>0</v>
      </c>
      <c r="J36" s="49">
        <f t="shared" si="12"/>
        <v>0</v>
      </c>
      <c r="K36" s="49">
        <f t="shared" si="12"/>
        <v>0</v>
      </c>
      <c r="L36" s="49">
        <f t="shared" si="12"/>
        <v>8075</v>
      </c>
      <c r="M36" s="49">
        <f t="shared" si="12"/>
        <v>8075</v>
      </c>
      <c r="N36" s="49">
        <f t="shared" si="12"/>
        <v>0</v>
      </c>
      <c r="O36" s="49">
        <f t="shared" si="12"/>
        <v>8075</v>
      </c>
      <c r="P36" s="49">
        <f t="shared" si="12"/>
        <v>0</v>
      </c>
      <c r="Q36" s="49">
        <f t="shared" si="12"/>
        <v>0</v>
      </c>
      <c r="R36" s="49">
        <f t="shared" si="12"/>
        <v>8075</v>
      </c>
      <c r="S36" s="49">
        <f t="shared" si="12"/>
        <v>8075</v>
      </c>
      <c r="T36" s="49">
        <f t="shared" si="12"/>
        <v>0</v>
      </c>
      <c r="U36" s="49">
        <f t="shared" si="12"/>
        <v>0</v>
      </c>
      <c r="V36" s="49">
        <f t="shared" si="12"/>
        <v>0</v>
      </c>
      <c r="W36" s="49">
        <f t="shared" si="13"/>
        <v>0</v>
      </c>
      <c r="X36" s="49">
        <f t="shared" si="13"/>
        <v>0</v>
      </c>
      <c r="Y36" s="49">
        <f t="shared" si="13"/>
        <v>0</v>
      </c>
      <c r="Z36" s="49">
        <f t="shared" si="13"/>
        <v>7922</v>
      </c>
      <c r="AA36" s="49">
        <f t="shared" si="13"/>
        <v>0</v>
      </c>
      <c r="AB36" s="49">
        <f t="shared" si="13"/>
        <v>6359.8980000000001</v>
      </c>
      <c r="AC36" s="49">
        <f t="shared" si="13"/>
        <v>6359.8980000000001</v>
      </c>
      <c r="AD36" s="49">
        <f t="shared" si="13"/>
        <v>0</v>
      </c>
      <c r="AE36" s="49">
        <f t="shared" si="13"/>
        <v>0</v>
      </c>
      <c r="AF36" s="49">
        <f t="shared" si="13"/>
        <v>0</v>
      </c>
      <c r="AG36" s="49">
        <f t="shared" si="13"/>
        <v>0</v>
      </c>
      <c r="AH36" s="49">
        <f t="shared" si="13"/>
        <v>0</v>
      </c>
      <c r="AI36" s="49">
        <f t="shared" si="13"/>
        <v>0</v>
      </c>
      <c r="AJ36" s="49">
        <f t="shared" si="13"/>
        <v>0</v>
      </c>
      <c r="AK36" s="49">
        <f t="shared" si="13"/>
        <v>0</v>
      </c>
      <c r="AL36" s="49">
        <f t="shared" si="13"/>
        <v>0</v>
      </c>
      <c r="AM36" s="49">
        <f t="shared" si="13"/>
        <v>0</v>
      </c>
      <c r="AN36" s="49">
        <f t="shared" si="13"/>
        <v>0</v>
      </c>
      <c r="AO36" s="49">
        <f t="shared" si="13"/>
        <v>0</v>
      </c>
      <c r="AP36" s="49">
        <f t="shared" si="13"/>
        <v>0</v>
      </c>
      <c r="AQ36" s="49">
        <f t="shared" si="13"/>
        <v>0</v>
      </c>
      <c r="AR36" s="49">
        <f t="shared" si="13"/>
        <v>0</v>
      </c>
      <c r="AS36" s="49">
        <f t="shared" si="13"/>
        <v>0</v>
      </c>
      <c r="AT36" s="10"/>
      <c r="AV36" s="39"/>
      <c r="AW36" s="39"/>
      <c r="AX36" s="39"/>
      <c r="AY36" s="39"/>
    </row>
    <row r="37" spans="1:51" ht="150" x14ac:dyDescent="0.25">
      <c r="A37" s="42">
        <v>1</v>
      </c>
      <c r="B37" s="44" t="s">
        <v>372</v>
      </c>
      <c r="C37" s="10"/>
      <c r="D37" s="41"/>
      <c r="E37" s="10"/>
      <c r="F37" s="56" t="s">
        <v>378</v>
      </c>
      <c r="G37" s="52">
        <f>H37+L37</f>
        <v>8075</v>
      </c>
      <c r="H37" s="52"/>
      <c r="I37" s="52"/>
      <c r="J37" s="52"/>
      <c r="K37" s="46"/>
      <c r="L37" s="52">
        <f>M37+N37</f>
        <v>8075</v>
      </c>
      <c r="M37" s="52">
        <v>8075</v>
      </c>
      <c r="N37" s="52"/>
      <c r="O37" s="48">
        <f>P37+R37</f>
        <v>8075</v>
      </c>
      <c r="P37" s="45"/>
      <c r="Q37" s="45"/>
      <c r="R37" s="48">
        <f>S37+T37</f>
        <v>8075</v>
      </c>
      <c r="S37" s="52">
        <v>8075</v>
      </c>
      <c r="T37" s="45"/>
      <c r="U37" s="45"/>
      <c r="V37" s="45"/>
      <c r="W37" s="45">
        <f>X37+Y37</f>
        <v>0</v>
      </c>
      <c r="X37" s="45"/>
      <c r="Y37" s="45"/>
      <c r="Z37" s="52">
        <v>7922</v>
      </c>
      <c r="AA37" s="52"/>
      <c r="AB37" s="45">
        <f>AC37+AD37</f>
        <v>6359.8980000000001</v>
      </c>
      <c r="AC37" s="45">
        <v>6359.8980000000001</v>
      </c>
      <c r="AD37" s="45"/>
      <c r="AE37" s="45"/>
      <c r="AF37" s="45"/>
      <c r="AG37" s="45"/>
      <c r="AH37" s="45"/>
      <c r="AI37" s="45"/>
      <c r="AJ37" s="45"/>
      <c r="AK37" s="10"/>
      <c r="AL37" s="45"/>
      <c r="AM37" s="45"/>
      <c r="AN37" s="45"/>
      <c r="AO37" s="45"/>
      <c r="AP37" s="45"/>
      <c r="AQ37" s="45"/>
      <c r="AR37" s="45"/>
      <c r="AS37" s="45"/>
      <c r="AT37" s="10"/>
      <c r="AV37" s="39"/>
      <c r="AW37" s="39">
        <v>1</v>
      </c>
      <c r="AX37" s="39"/>
      <c r="AY37" s="39"/>
    </row>
    <row r="38" spans="1:51" x14ac:dyDescent="0.25">
      <c r="A38" s="69"/>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V38" s="39"/>
      <c r="AW38" s="39"/>
      <c r="AX38" s="39"/>
      <c r="AY38" s="39"/>
    </row>
  </sheetData>
  <autoFilter ref="A14:AY37" xr:uid="{00000000-0009-0000-0000-000009000000}"/>
  <mergeCells count="88">
    <mergeCell ref="AV5:AY5"/>
    <mergeCell ref="AV6:AV10"/>
    <mergeCell ref="AW6:AW10"/>
    <mergeCell ref="AX6:AX10"/>
    <mergeCell ref="AY6:AY10"/>
    <mergeCell ref="A1:AT1"/>
    <mergeCell ref="A2:AT2"/>
    <mergeCell ref="A3:AT3"/>
    <mergeCell ref="A4:AT4"/>
    <mergeCell ref="U8:U13"/>
    <mergeCell ref="V8:V13"/>
    <mergeCell ref="W8:W13"/>
    <mergeCell ref="X8:Y8"/>
    <mergeCell ref="Z8:Z13"/>
    <mergeCell ref="AT5:AT13"/>
    <mergeCell ref="U7:V7"/>
    <mergeCell ref="W7:Y7"/>
    <mergeCell ref="Z7:AA7"/>
    <mergeCell ref="AB7:AD7"/>
    <mergeCell ref="AA8:AA13"/>
    <mergeCell ref="AB8:AB13"/>
    <mergeCell ref="AC8:AD8"/>
    <mergeCell ref="AC9:AC13"/>
    <mergeCell ref="AE6:AI6"/>
    <mergeCell ref="AE7:AF7"/>
    <mergeCell ref="S9:S13"/>
    <mergeCell ref="T9:T13"/>
    <mergeCell ref="Y9:Y13"/>
    <mergeCell ref="X9:X13"/>
    <mergeCell ref="AD9:AD13"/>
    <mergeCell ref="P9:P13"/>
    <mergeCell ref="Q9:Q13"/>
    <mergeCell ref="F5:N6"/>
    <mergeCell ref="O5:T6"/>
    <mergeCell ref="R8:T8"/>
    <mergeCell ref="P8:Q8"/>
    <mergeCell ref="O7:O13"/>
    <mergeCell ref="P7:T7"/>
    <mergeCell ref="R9:R13"/>
    <mergeCell ref="H10:H13"/>
    <mergeCell ref="I10:J10"/>
    <mergeCell ref="K10:K13"/>
    <mergeCell ref="L10:N10"/>
    <mergeCell ref="I11:I13"/>
    <mergeCell ref="J11:J13"/>
    <mergeCell ref="L11:L13"/>
    <mergeCell ref="M11:N11"/>
    <mergeCell ref="F7:F13"/>
    <mergeCell ref="G7:N7"/>
    <mergeCell ref="G8:G13"/>
    <mergeCell ref="H8:N8"/>
    <mergeCell ref="H9:J9"/>
    <mergeCell ref="K9:N9"/>
    <mergeCell ref="M12:M13"/>
    <mergeCell ref="N12:N13"/>
    <mergeCell ref="A5:A13"/>
    <mergeCell ref="B5:B13"/>
    <mergeCell ref="C5:C13"/>
    <mergeCell ref="D5:D13"/>
    <mergeCell ref="E5:E13"/>
    <mergeCell ref="U5:AS5"/>
    <mergeCell ref="AG7:AI7"/>
    <mergeCell ref="AE8:AE13"/>
    <mergeCell ref="AF8:AF13"/>
    <mergeCell ref="AG8:AG13"/>
    <mergeCell ref="AH8:AI8"/>
    <mergeCell ref="AH9:AH13"/>
    <mergeCell ref="AI9:AI13"/>
    <mergeCell ref="U6:Y6"/>
    <mergeCell ref="Z6:AD6"/>
    <mergeCell ref="AJ6:AN6"/>
    <mergeCell ref="AJ7:AK7"/>
    <mergeCell ref="AL7:AN7"/>
    <mergeCell ref="AJ8:AJ13"/>
    <mergeCell ref="AK8:AK13"/>
    <mergeCell ref="AL8:AL13"/>
    <mergeCell ref="AM8:AN8"/>
    <mergeCell ref="AM9:AM13"/>
    <mergeCell ref="AN9:AN13"/>
    <mergeCell ref="AO6:AS6"/>
    <mergeCell ref="AO7:AP7"/>
    <mergeCell ref="AQ7:AS7"/>
    <mergeCell ref="AO8:AO13"/>
    <mergeCell ref="AP8:AP13"/>
    <mergeCell ref="AQ8:AQ13"/>
    <mergeCell ref="AR8:AS8"/>
    <mergeCell ref="AR9:AR13"/>
    <mergeCell ref="AS9:AS13"/>
  </mergeCells>
  <pageMargins left="0.70866141732283472" right="0.70866141732283472" top="0.74803149606299213" bottom="0.74803149606299213" header="0.31496062992125984" footer="0.31496062992125984"/>
  <pageSetup paperSize="9" scale="26"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F52"/>
  <sheetViews>
    <sheetView workbookViewId="0">
      <selection activeCell="F12" sqref="F12"/>
    </sheetView>
  </sheetViews>
  <sheetFormatPr defaultColWidth="9.140625" defaultRowHeight="15.75" x14ac:dyDescent="0.25"/>
  <cols>
    <col min="1" max="1" width="9.140625" style="24"/>
    <col min="2" max="2" width="33" style="91" customWidth="1"/>
    <col min="3" max="3" width="18.85546875" style="91" customWidth="1"/>
    <col min="4" max="4" width="16.28515625" style="92" customWidth="1"/>
    <col min="5" max="5" width="16.85546875" style="92" customWidth="1"/>
    <col min="6" max="6" width="63.28515625" style="91" customWidth="1"/>
    <col min="7" max="16384" width="9.140625" style="1"/>
  </cols>
  <sheetData>
    <row r="1" spans="1:6" s="4" customFormat="1" x14ac:dyDescent="0.25">
      <c r="A1" s="660" t="s">
        <v>456</v>
      </c>
      <c r="B1" s="660"/>
      <c r="C1" s="660"/>
      <c r="D1" s="660"/>
      <c r="E1" s="660"/>
      <c r="F1" s="660"/>
    </row>
    <row r="2" spans="1:6" x14ac:dyDescent="0.25">
      <c r="A2" s="661" t="s">
        <v>457</v>
      </c>
      <c r="B2" s="661"/>
      <c r="C2" s="661"/>
      <c r="D2" s="661"/>
      <c r="E2" s="661"/>
      <c r="F2" s="661"/>
    </row>
    <row r="4" spans="1:6" s="18" customFormat="1" x14ac:dyDescent="0.25">
      <c r="A4" s="5" t="s">
        <v>0</v>
      </c>
      <c r="B4" s="85" t="s">
        <v>412</v>
      </c>
      <c r="C4" s="85" t="s">
        <v>413</v>
      </c>
      <c r="D4" s="86" t="s">
        <v>414</v>
      </c>
      <c r="E4" s="86" t="s">
        <v>415</v>
      </c>
      <c r="F4" s="85" t="s">
        <v>424</v>
      </c>
    </row>
    <row r="5" spans="1:6" x14ac:dyDescent="0.25">
      <c r="A5" s="7">
        <v>1</v>
      </c>
      <c r="B5" s="87" t="s">
        <v>417</v>
      </c>
      <c r="C5" s="84" t="s">
        <v>418</v>
      </c>
      <c r="D5" s="88">
        <v>45533</v>
      </c>
      <c r="E5" s="88">
        <v>45533</v>
      </c>
      <c r="F5" s="8" t="s">
        <v>419</v>
      </c>
    </row>
    <row r="6" spans="1:6" ht="31.5" x14ac:dyDescent="0.25">
      <c r="A6" s="7">
        <v>2</v>
      </c>
      <c r="B6" s="87" t="s">
        <v>421</v>
      </c>
      <c r="C6" s="84" t="s">
        <v>420</v>
      </c>
      <c r="D6" s="88">
        <v>45533</v>
      </c>
      <c r="E6" s="88">
        <v>45534</v>
      </c>
      <c r="F6" s="8" t="s">
        <v>481</v>
      </c>
    </row>
    <row r="7" spans="1:6" ht="31.5" x14ac:dyDescent="0.25">
      <c r="A7" s="7">
        <v>3</v>
      </c>
      <c r="B7" s="87" t="s">
        <v>423</v>
      </c>
      <c r="C7" s="84" t="s">
        <v>422</v>
      </c>
      <c r="D7" s="88">
        <v>45541</v>
      </c>
      <c r="E7" s="88">
        <v>45544</v>
      </c>
      <c r="F7" s="8" t="s">
        <v>491</v>
      </c>
    </row>
    <row r="8" spans="1:6" x14ac:dyDescent="0.25">
      <c r="A8" s="7">
        <v>4</v>
      </c>
      <c r="B8" s="87" t="s">
        <v>425</v>
      </c>
      <c r="C8" s="84" t="s">
        <v>426</v>
      </c>
      <c r="D8" s="88">
        <v>45539</v>
      </c>
      <c r="E8" s="88">
        <v>45546</v>
      </c>
      <c r="F8" s="8" t="s">
        <v>427</v>
      </c>
    </row>
    <row r="9" spans="1:6" x14ac:dyDescent="0.25">
      <c r="A9" s="7">
        <v>5</v>
      </c>
      <c r="B9" s="87" t="s">
        <v>428</v>
      </c>
      <c r="C9" s="84" t="s">
        <v>429</v>
      </c>
      <c r="D9" s="88">
        <v>45544</v>
      </c>
      <c r="E9" s="88">
        <v>45546</v>
      </c>
      <c r="F9" s="8" t="s">
        <v>430</v>
      </c>
    </row>
    <row r="10" spans="1:6" ht="31.5" x14ac:dyDescent="0.25">
      <c r="A10" s="7">
        <v>6</v>
      </c>
      <c r="B10" s="87" t="s">
        <v>432</v>
      </c>
      <c r="C10" s="84" t="s">
        <v>431</v>
      </c>
      <c r="D10" s="88">
        <v>45546</v>
      </c>
      <c r="E10" s="88">
        <v>45546</v>
      </c>
      <c r="F10" s="8" t="s">
        <v>494</v>
      </c>
    </row>
    <row r="11" spans="1:6" ht="31.5" x14ac:dyDescent="0.25">
      <c r="A11" s="7">
        <v>7</v>
      </c>
      <c r="B11" s="87" t="s">
        <v>433</v>
      </c>
      <c r="C11" s="84" t="s">
        <v>434</v>
      </c>
      <c r="D11" s="88">
        <v>45545</v>
      </c>
      <c r="E11" s="88">
        <v>45546</v>
      </c>
      <c r="F11" s="8"/>
    </row>
    <row r="12" spans="1:6" ht="31.5" x14ac:dyDescent="0.25">
      <c r="A12" s="7">
        <v>8</v>
      </c>
      <c r="B12" s="87" t="s">
        <v>435</v>
      </c>
      <c r="C12" s="84" t="s">
        <v>436</v>
      </c>
      <c r="D12" s="88">
        <v>45545</v>
      </c>
      <c r="E12" s="88">
        <v>45546</v>
      </c>
      <c r="F12" s="8" t="s">
        <v>499</v>
      </c>
    </row>
    <row r="13" spans="1:6" ht="31.5" x14ac:dyDescent="0.25">
      <c r="A13" s="7">
        <v>9</v>
      </c>
      <c r="B13" s="87" t="s">
        <v>437</v>
      </c>
      <c r="C13" s="84" t="s">
        <v>438</v>
      </c>
      <c r="D13" s="88">
        <v>45546</v>
      </c>
      <c r="E13" s="88">
        <v>45546</v>
      </c>
      <c r="F13" s="8" t="s">
        <v>450</v>
      </c>
    </row>
    <row r="14" spans="1:6" ht="31.5" x14ac:dyDescent="0.25">
      <c r="A14" s="7">
        <v>10</v>
      </c>
      <c r="B14" s="87" t="s">
        <v>440</v>
      </c>
      <c r="C14" s="84" t="s">
        <v>439</v>
      </c>
      <c r="D14" s="88">
        <v>45546</v>
      </c>
      <c r="E14" s="88">
        <v>45546</v>
      </c>
      <c r="F14" s="8" t="s">
        <v>441</v>
      </c>
    </row>
    <row r="15" spans="1:6" x14ac:dyDescent="0.25">
      <c r="A15" s="7">
        <v>11</v>
      </c>
      <c r="B15" s="87" t="s">
        <v>442</v>
      </c>
      <c r="C15" s="84" t="s">
        <v>443</v>
      </c>
      <c r="D15" s="88">
        <v>45546</v>
      </c>
      <c r="E15" s="88">
        <v>45546</v>
      </c>
      <c r="F15" s="8" t="s">
        <v>448</v>
      </c>
    </row>
    <row r="16" spans="1:6" x14ac:dyDescent="0.25">
      <c r="A16" s="7">
        <v>12</v>
      </c>
      <c r="B16" s="87" t="s">
        <v>444</v>
      </c>
      <c r="C16" s="84" t="s">
        <v>445</v>
      </c>
      <c r="D16" s="88">
        <v>45546</v>
      </c>
      <c r="E16" s="88">
        <v>45546</v>
      </c>
      <c r="F16" s="8" t="s">
        <v>449</v>
      </c>
    </row>
    <row r="17" spans="1:6" x14ac:dyDescent="0.25">
      <c r="A17" s="7">
        <v>13</v>
      </c>
      <c r="B17" s="87" t="s">
        <v>446</v>
      </c>
      <c r="C17" s="84" t="s">
        <v>447</v>
      </c>
      <c r="D17" s="88">
        <v>45542</v>
      </c>
      <c r="E17" s="88">
        <v>45546</v>
      </c>
      <c r="F17" s="8"/>
    </row>
    <row r="18" spans="1:6" ht="31.5" x14ac:dyDescent="0.25">
      <c r="A18" s="7">
        <v>14</v>
      </c>
      <c r="B18" s="87" t="s">
        <v>451</v>
      </c>
      <c r="C18" s="84" t="s">
        <v>452</v>
      </c>
      <c r="D18" s="88">
        <v>45545</v>
      </c>
      <c r="E18" s="88">
        <v>45547</v>
      </c>
      <c r="F18" s="8" t="s">
        <v>453</v>
      </c>
    </row>
    <row r="19" spans="1:6" ht="31.5" x14ac:dyDescent="0.25">
      <c r="A19" s="7">
        <v>15</v>
      </c>
      <c r="B19" s="87" t="s">
        <v>454</v>
      </c>
      <c r="C19" s="84" t="s">
        <v>455</v>
      </c>
      <c r="D19" s="88">
        <v>45546</v>
      </c>
      <c r="E19" s="88">
        <v>45547</v>
      </c>
      <c r="F19" s="8" t="s">
        <v>458</v>
      </c>
    </row>
    <row r="20" spans="1:6" x14ac:dyDescent="0.25">
      <c r="A20" s="7">
        <v>16</v>
      </c>
      <c r="B20" s="87" t="s">
        <v>459</v>
      </c>
      <c r="C20" s="84" t="s">
        <v>460</v>
      </c>
      <c r="D20" s="88">
        <v>45545</v>
      </c>
      <c r="E20" s="88">
        <v>45547</v>
      </c>
      <c r="F20" s="8" t="s">
        <v>461</v>
      </c>
    </row>
    <row r="21" spans="1:6" x14ac:dyDescent="0.25">
      <c r="A21" s="7">
        <v>17</v>
      </c>
      <c r="B21" s="87" t="s">
        <v>219</v>
      </c>
      <c r="C21" s="84" t="s">
        <v>462</v>
      </c>
      <c r="D21" s="88">
        <v>45546</v>
      </c>
      <c r="E21" s="88">
        <v>45547</v>
      </c>
      <c r="F21" s="8" t="s">
        <v>463</v>
      </c>
    </row>
    <row r="22" spans="1:6" x14ac:dyDescent="0.25">
      <c r="A22" s="7">
        <v>18</v>
      </c>
      <c r="B22" s="87" t="s">
        <v>383</v>
      </c>
      <c r="C22" s="84" t="s">
        <v>464</v>
      </c>
      <c r="D22" s="88">
        <v>45546</v>
      </c>
      <c r="E22" s="88">
        <v>45548</v>
      </c>
      <c r="F22" s="8"/>
    </row>
    <row r="23" spans="1:6" x14ac:dyDescent="0.25">
      <c r="A23" s="7">
        <v>19</v>
      </c>
      <c r="B23" s="87" t="s">
        <v>465</v>
      </c>
      <c r="C23" s="84" t="s">
        <v>466</v>
      </c>
      <c r="D23" s="88">
        <v>45545</v>
      </c>
      <c r="E23" s="88">
        <v>45548</v>
      </c>
      <c r="F23" s="8" t="s">
        <v>498</v>
      </c>
    </row>
    <row r="24" spans="1:6" x14ac:dyDescent="0.25">
      <c r="A24" s="7">
        <v>20</v>
      </c>
      <c r="B24" s="87" t="s">
        <v>467</v>
      </c>
      <c r="C24" s="84" t="s">
        <v>468</v>
      </c>
      <c r="D24" s="88">
        <v>45547</v>
      </c>
      <c r="E24" s="88">
        <v>45548</v>
      </c>
      <c r="F24" s="8"/>
    </row>
    <row r="25" spans="1:6" ht="31.5" x14ac:dyDescent="0.25">
      <c r="A25" s="7">
        <v>21</v>
      </c>
      <c r="B25" s="87" t="s">
        <v>469</v>
      </c>
      <c r="C25" s="84" t="s">
        <v>470</v>
      </c>
      <c r="D25" s="88">
        <v>45545</v>
      </c>
      <c r="E25" s="88">
        <v>45549</v>
      </c>
      <c r="F25" s="8" t="s">
        <v>471</v>
      </c>
    </row>
    <row r="26" spans="1:6" ht="31.5" x14ac:dyDescent="0.25">
      <c r="A26" s="7">
        <v>22</v>
      </c>
      <c r="B26" s="8" t="s">
        <v>473</v>
      </c>
      <c r="C26" s="84" t="s">
        <v>472</v>
      </c>
      <c r="D26" s="88">
        <v>45548</v>
      </c>
      <c r="E26" s="88">
        <v>45551</v>
      </c>
      <c r="F26" s="8" t="s">
        <v>474</v>
      </c>
    </row>
    <row r="27" spans="1:6" ht="63" x14ac:dyDescent="0.25">
      <c r="A27" s="7">
        <v>23</v>
      </c>
      <c r="B27" s="8" t="s">
        <v>382</v>
      </c>
      <c r="C27" s="84" t="s">
        <v>475</v>
      </c>
      <c r="D27" s="88">
        <v>45551</v>
      </c>
      <c r="E27" s="88">
        <v>45551</v>
      </c>
      <c r="F27" s="8" t="s">
        <v>476</v>
      </c>
    </row>
    <row r="28" spans="1:6" x14ac:dyDescent="0.25">
      <c r="A28" s="7">
        <v>24</v>
      </c>
      <c r="B28" s="8" t="s">
        <v>477</v>
      </c>
      <c r="C28" s="84" t="s">
        <v>478</v>
      </c>
      <c r="D28" s="88">
        <v>45551</v>
      </c>
      <c r="E28" s="88">
        <v>45551</v>
      </c>
      <c r="F28" s="8" t="s">
        <v>479</v>
      </c>
    </row>
    <row r="29" spans="1:6" s="90" customFormat="1" x14ac:dyDescent="0.25">
      <c r="A29" s="28">
        <v>25</v>
      </c>
      <c r="B29" s="27" t="s">
        <v>480</v>
      </c>
      <c r="C29" s="25" t="s">
        <v>502</v>
      </c>
      <c r="D29" s="89"/>
      <c r="E29" s="89">
        <v>45554</v>
      </c>
      <c r="F29" s="27"/>
    </row>
    <row r="30" spans="1:6" ht="31.5" x14ac:dyDescent="0.25">
      <c r="A30" s="7">
        <v>26</v>
      </c>
      <c r="B30" s="8" t="s">
        <v>380</v>
      </c>
      <c r="C30" s="84" t="s">
        <v>482</v>
      </c>
      <c r="D30" s="88" t="s">
        <v>483</v>
      </c>
      <c r="E30" s="88">
        <v>45552</v>
      </c>
      <c r="F30" s="8" t="s">
        <v>484</v>
      </c>
    </row>
    <row r="31" spans="1:6" ht="31.5" x14ac:dyDescent="0.25">
      <c r="A31" s="7">
        <v>27</v>
      </c>
      <c r="B31" s="8" t="s">
        <v>485</v>
      </c>
      <c r="C31" s="84" t="s">
        <v>500</v>
      </c>
      <c r="D31" s="88">
        <v>45555</v>
      </c>
      <c r="E31" s="88">
        <v>45555</v>
      </c>
      <c r="F31" s="8" t="s">
        <v>501</v>
      </c>
    </row>
    <row r="32" spans="1:6" x14ac:dyDescent="0.25">
      <c r="A32" s="7">
        <v>28</v>
      </c>
      <c r="B32" s="8" t="s">
        <v>381</v>
      </c>
      <c r="C32" s="84" t="s">
        <v>486</v>
      </c>
      <c r="D32" s="88" t="s">
        <v>487</v>
      </c>
      <c r="E32" s="88">
        <v>45552</v>
      </c>
      <c r="F32" s="8" t="s">
        <v>488</v>
      </c>
    </row>
    <row r="33" spans="1:6" ht="31.5" x14ac:dyDescent="0.25">
      <c r="A33" s="7">
        <v>29</v>
      </c>
      <c r="B33" s="8" t="s">
        <v>489</v>
      </c>
      <c r="C33" s="84" t="s">
        <v>490</v>
      </c>
      <c r="D33" s="88">
        <v>45552</v>
      </c>
      <c r="E33" s="88">
        <v>45552</v>
      </c>
      <c r="F33" s="8" t="s">
        <v>495</v>
      </c>
    </row>
    <row r="34" spans="1:6" s="90" customFormat="1" x14ac:dyDescent="0.25">
      <c r="A34" s="7">
        <v>30</v>
      </c>
      <c r="B34" s="27" t="s">
        <v>237</v>
      </c>
      <c r="C34" s="25" t="s">
        <v>503</v>
      </c>
      <c r="D34" s="89">
        <v>45553</v>
      </c>
      <c r="E34" s="89">
        <v>45554</v>
      </c>
      <c r="F34" s="27"/>
    </row>
    <row r="35" spans="1:6" s="90" customFormat="1" x14ac:dyDescent="0.25">
      <c r="A35" s="28">
        <v>31</v>
      </c>
      <c r="B35" s="27" t="s">
        <v>492</v>
      </c>
      <c r="C35" s="25" t="s">
        <v>493</v>
      </c>
      <c r="D35" s="89">
        <v>45545</v>
      </c>
      <c r="E35" s="89">
        <v>45559</v>
      </c>
      <c r="F35" s="27"/>
    </row>
    <row r="36" spans="1:6" ht="31.5" x14ac:dyDescent="0.25">
      <c r="A36" s="7">
        <v>32</v>
      </c>
      <c r="B36" s="8" t="s">
        <v>496</v>
      </c>
      <c r="C36" s="84" t="s">
        <v>497</v>
      </c>
      <c r="D36" s="88">
        <v>45546</v>
      </c>
      <c r="E36" s="88">
        <v>45555</v>
      </c>
      <c r="F36" s="8"/>
    </row>
    <row r="37" spans="1:6" x14ac:dyDescent="0.25">
      <c r="A37" s="7"/>
      <c r="B37" s="8"/>
      <c r="C37" s="84"/>
      <c r="D37" s="88"/>
      <c r="E37" s="88"/>
      <c r="F37" s="8"/>
    </row>
    <row r="38" spans="1:6" x14ac:dyDescent="0.25">
      <c r="A38" s="7"/>
      <c r="B38" s="8"/>
      <c r="C38" s="84"/>
      <c r="D38" s="88"/>
      <c r="E38" s="88"/>
      <c r="F38" s="8"/>
    </row>
    <row r="39" spans="1:6" x14ac:dyDescent="0.25">
      <c r="A39" s="7"/>
      <c r="B39" s="8"/>
      <c r="C39" s="84"/>
      <c r="D39" s="88"/>
      <c r="E39" s="88"/>
      <c r="F39" s="8"/>
    </row>
    <row r="40" spans="1:6" x14ac:dyDescent="0.25">
      <c r="A40" s="7"/>
      <c r="B40" s="8"/>
      <c r="C40" s="84"/>
      <c r="D40" s="88"/>
      <c r="E40" s="88"/>
      <c r="F40" s="8"/>
    </row>
    <row r="41" spans="1:6" x14ac:dyDescent="0.25">
      <c r="A41" s="7"/>
      <c r="B41" s="8"/>
      <c r="C41" s="84"/>
      <c r="D41" s="88"/>
      <c r="E41" s="88"/>
      <c r="F41" s="8"/>
    </row>
    <row r="42" spans="1:6" x14ac:dyDescent="0.25">
      <c r="A42" s="7"/>
      <c r="B42" s="8"/>
      <c r="C42" s="84"/>
      <c r="D42" s="88"/>
      <c r="E42" s="88"/>
      <c r="F42" s="8"/>
    </row>
    <row r="43" spans="1:6" x14ac:dyDescent="0.25">
      <c r="A43" s="7"/>
      <c r="B43" s="8"/>
      <c r="C43" s="84"/>
      <c r="D43" s="88"/>
      <c r="E43" s="88"/>
      <c r="F43" s="8"/>
    </row>
    <row r="44" spans="1:6" x14ac:dyDescent="0.25">
      <c r="A44" s="7"/>
      <c r="B44" s="8"/>
      <c r="C44" s="84"/>
      <c r="D44" s="88"/>
      <c r="E44" s="88"/>
      <c r="F44" s="8"/>
    </row>
    <row r="45" spans="1:6" x14ac:dyDescent="0.25">
      <c r="A45" s="7"/>
      <c r="B45" s="8"/>
      <c r="C45" s="84"/>
      <c r="D45" s="88"/>
      <c r="E45" s="88"/>
      <c r="F45" s="8"/>
    </row>
    <row r="46" spans="1:6" x14ac:dyDescent="0.25">
      <c r="A46" s="7"/>
      <c r="B46" s="8"/>
      <c r="C46" s="84"/>
      <c r="D46" s="88"/>
      <c r="E46" s="88"/>
      <c r="F46" s="84"/>
    </row>
    <row r="47" spans="1:6" x14ac:dyDescent="0.25">
      <c r="A47" s="7"/>
      <c r="B47" s="8"/>
      <c r="C47" s="84"/>
      <c r="D47" s="88"/>
      <c r="E47" s="88"/>
      <c r="F47" s="84"/>
    </row>
    <row r="48" spans="1:6" x14ac:dyDescent="0.25">
      <c r="A48" s="7"/>
      <c r="B48" s="8"/>
      <c r="C48" s="84"/>
      <c r="D48" s="88"/>
      <c r="E48" s="88"/>
      <c r="F48" s="84"/>
    </row>
    <row r="49" spans="1:6" x14ac:dyDescent="0.25">
      <c r="A49" s="7"/>
      <c r="B49" s="8"/>
      <c r="C49" s="84"/>
      <c r="D49" s="88"/>
      <c r="E49" s="88"/>
      <c r="F49" s="84"/>
    </row>
    <row r="50" spans="1:6" x14ac:dyDescent="0.25">
      <c r="A50" s="7"/>
      <c r="B50" s="84"/>
      <c r="C50" s="84"/>
      <c r="D50" s="88"/>
      <c r="E50" s="88"/>
      <c r="F50" s="84"/>
    </row>
    <row r="51" spans="1:6" x14ac:dyDescent="0.25">
      <c r="A51" s="7"/>
      <c r="B51" s="84"/>
      <c r="C51" s="84"/>
      <c r="D51" s="88"/>
      <c r="E51" s="88"/>
      <c r="F51" s="84"/>
    </row>
    <row r="52" spans="1:6" x14ac:dyDescent="0.25">
      <c r="A52" s="7"/>
      <c r="B52" s="84"/>
      <c r="C52" s="84"/>
      <c r="D52" s="88"/>
      <c r="E52" s="88"/>
      <c r="F52" s="84"/>
    </row>
  </sheetData>
  <mergeCells count="2">
    <mergeCell ref="A1:F1"/>
    <mergeCell ref="A2:F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45"/>
  <sheetViews>
    <sheetView workbookViewId="0">
      <selection activeCell="N12" sqref="N12"/>
    </sheetView>
  </sheetViews>
  <sheetFormatPr defaultRowHeight="15" x14ac:dyDescent="0.25"/>
  <cols>
    <col min="4" max="4" width="32.28515625" customWidth="1"/>
  </cols>
  <sheetData>
    <row r="1" spans="1:6" x14ac:dyDescent="0.25">
      <c r="A1" t="s">
        <v>258</v>
      </c>
      <c r="B1">
        <v>47</v>
      </c>
      <c r="D1" t="s">
        <v>384</v>
      </c>
      <c r="E1">
        <v>13</v>
      </c>
    </row>
    <row r="2" spans="1:6" x14ac:dyDescent="0.25">
      <c r="D2" t="s">
        <v>385</v>
      </c>
      <c r="E2">
        <v>8</v>
      </c>
    </row>
    <row r="3" spans="1:6" x14ac:dyDescent="0.25">
      <c r="A3" t="s">
        <v>259</v>
      </c>
      <c r="B3">
        <v>2.2999999999999998</v>
      </c>
      <c r="D3" t="s">
        <v>386</v>
      </c>
      <c r="E3">
        <v>9</v>
      </c>
    </row>
    <row r="4" spans="1:6" x14ac:dyDescent="0.25">
      <c r="A4" t="s">
        <v>260</v>
      </c>
      <c r="B4">
        <v>17.32</v>
      </c>
      <c r="D4" t="s">
        <v>387</v>
      </c>
      <c r="E4">
        <v>12</v>
      </c>
    </row>
    <row r="5" spans="1:6" x14ac:dyDescent="0.25">
      <c r="A5" t="s">
        <v>261</v>
      </c>
      <c r="B5">
        <v>1.1000000000000001</v>
      </c>
      <c r="D5" t="s">
        <v>388</v>
      </c>
      <c r="E5">
        <v>12</v>
      </c>
    </row>
    <row r="6" spans="1:6" x14ac:dyDescent="0.25">
      <c r="A6" t="s">
        <v>262</v>
      </c>
      <c r="B6">
        <v>29</v>
      </c>
      <c r="D6" t="s">
        <v>389</v>
      </c>
      <c r="E6">
        <v>12</v>
      </c>
    </row>
    <row r="7" spans="1:6" x14ac:dyDescent="0.25">
      <c r="A7" t="s">
        <v>263</v>
      </c>
      <c r="B7">
        <v>50</v>
      </c>
      <c r="D7" t="s">
        <v>390</v>
      </c>
      <c r="E7">
        <v>10</v>
      </c>
    </row>
    <row r="8" spans="1:6" x14ac:dyDescent="0.25">
      <c r="A8" t="s">
        <v>264</v>
      </c>
      <c r="B8">
        <v>15.97</v>
      </c>
      <c r="D8" t="s">
        <v>385</v>
      </c>
      <c r="E8">
        <v>8</v>
      </c>
    </row>
    <row r="9" spans="1:6" x14ac:dyDescent="0.25">
      <c r="A9" t="s">
        <v>265</v>
      </c>
      <c r="B9">
        <v>32</v>
      </c>
      <c r="D9" t="s">
        <v>391</v>
      </c>
    </row>
    <row r="10" spans="1:6" x14ac:dyDescent="0.25">
      <c r="A10" t="s">
        <v>266</v>
      </c>
      <c r="B10">
        <v>25.338000000000001</v>
      </c>
      <c r="D10" t="s">
        <v>392</v>
      </c>
    </row>
    <row r="11" spans="1:6" x14ac:dyDescent="0.25">
      <c r="A11" t="s">
        <v>267</v>
      </c>
      <c r="B11">
        <v>21.381</v>
      </c>
      <c r="D11" t="s">
        <v>393</v>
      </c>
      <c r="E11">
        <v>8</v>
      </c>
    </row>
    <row r="12" spans="1:6" x14ac:dyDescent="0.25">
      <c r="A12" t="s">
        <v>268</v>
      </c>
      <c r="B12">
        <v>30</v>
      </c>
      <c r="D12" t="s">
        <v>394</v>
      </c>
      <c r="E12">
        <v>18</v>
      </c>
    </row>
    <row r="13" spans="1:6" x14ac:dyDescent="0.25">
      <c r="D13" t="s">
        <v>395</v>
      </c>
      <c r="E13">
        <v>10</v>
      </c>
      <c r="F13">
        <v>21</v>
      </c>
    </row>
    <row r="14" spans="1:6" x14ac:dyDescent="0.25">
      <c r="D14" t="s">
        <v>396</v>
      </c>
      <c r="E14">
        <v>5</v>
      </c>
      <c r="F14">
        <v>12</v>
      </c>
    </row>
    <row r="15" spans="1:6" x14ac:dyDescent="0.25">
      <c r="A15" t="s">
        <v>269</v>
      </c>
      <c r="B15">
        <v>35.35</v>
      </c>
      <c r="D15" t="s">
        <v>397</v>
      </c>
      <c r="E15">
        <v>17</v>
      </c>
    </row>
    <row r="16" spans="1:6" x14ac:dyDescent="0.25">
      <c r="A16" t="s">
        <v>270</v>
      </c>
      <c r="B16">
        <v>30.8</v>
      </c>
      <c r="D16" t="s">
        <v>398</v>
      </c>
      <c r="E16">
        <v>10</v>
      </c>
      <c r="F16">
        <v>40</v>
      </c>
    </row>
    <row r="17" spans="1:6" x14ac:dyDescent="0.25">
      <c r="A17" t="s">
        <v>271</v>
      </c>
      <c r="B17">
        <v>52.83</v>
      </c>
      <c r="D17" t="s">
        <v>399</v>
      </c>
      <c r="E17">
        <v>10</v>
      </c>
      <c r="F17">
        <v>14</v>
      </c>
    </row>
    <row r="18" spans="1:6" x14ac:dyDescent="0.25">
      <c r="A18" t="s">
        <v>272</v>
      </c>
      <c r="B18">
        <v>12.05</v>
      </c>
    </row>
    <row r="19" spans="1:6" x14ac:dyDescent="0.25">
      <c r="A19" t="s">
        <v>273</v>
      </c>
      <c r="B19">
        <v>28</v>
      </c>
    </row>
    <row r="20" spans="1:6" x14ac:dyDescent="0.25">
      <c r="A20" t="s">
        <v>274</v>
      </c>
      <c r="B20">
        <v>21.5</v>
      </c>
    </row>
    <row r="21" spans="1:6" x14ac:dyDescent="0.25">
      <c r="A21" t="s">
        <v>275</v>
      </c>
      <c r="B21">
        <v>12.3</v>
      </c>
    </row>
    <row r="22" spans="1:6" x14ac:dyDescent="0.25">
      <c r="A22" t="s">
        <v>276</v>
      </c>
      <c r="B22">
        <v>18</v>
      </c>
    </row>
    <row r="23" spans="1:6" x14ac:dyDescent="0.25">
      <c r="A23" t="s">
        <v>277</v>
      </c>
      <c r="B23">
        <v>13.8</v>
      </c>
    </row>
    <row r="25" spans="1:6" x14ac:dyDescent="0.25">
      <c r="A25" t="s">
        <v>278</v>
      </c>
      <c r="B25">
        <v>6.5</v>
      </c>
    </row>
    <row r="26" spans="1:6" x14ac:dyDescent="0.25">
      <c r="A26" t="s">
        <v>279</v>
      </c>
      <c r="B26">
        <v>26.4</v>
      </c>
    </row>
    <row r="27" spans="1:6" x14ac:dyDescent="0.25">
      <c r="A27" t="s">
        <v>280</v>
      </c>
      <c r="B27">
        <v>18.600000000000001</v>
      </c>
    </row>
    <row r="28" spans="1:6" x14ac:dyDescent="0.25">
      <c r="A28" t="s">
        <v>261</v>
      </c>
      <c r="B28">
        <v>1.1000000000000001</v>
      </c>
    </row>
    <row r="29" spans="1:6" x14ac:dyDescent="0.25">
      <c r="A29" t="s">
        <v>400</v>
      </c>
      <c r="B29">
        <v>1.84</v>
      </c>
    </row>
    <row r="35" spans="1:2" x14ac:dyDescent="0.25">
      <c r="A35" t="s">
        <v>269</v>
      </c>
      <c r="B35">
        <v>35.35</v>
      </c>
    </row>
    <row r="36" spans="1:2" x14ac:dyDescent="0.25">
      <c r="A36" t="s">
        <v>401</v>
      </c>
      <c r="B36">
        <v>1.63</v>
      </c>
    </row>
    <row r="37" spans="1:2" x14ac:dyDescent="0.25">
      <c r="A37" t="s">
        <v>402</v>
      </c>
      <c r="B37">
        <v>9.8000000000000007</v>
      </c>
    </row>
    <row r="38" spans="1:2" x14ac:dyDescent="0.25">
      <c r="A38" t="s">
        <v>403</v>
      </c>
      <c r="B38">
        <v>4.5999999999999996</v>
      </c>
    </row>
    <row r="39" spans="1:2" x14ac:dyDescent="0.25">
      <c r="A39" t="s">
        <v>404</v>
      </c>
      <c r="B39">
        <v>4.4000000000000004</v>
      </c>
    </row>
    <row r="40" spans="1:2" x14ac:dyDescent="0.25">
      <c r="A40" t="s">
        <v>405</v>
      </c>
      <c r="B40">
        <v>3.1</v>
      </c>
    </row>
    <row r="41" spans="1:2" x14ac:dyDescent="0.25">
      <c r="A41" t="s">
        <v>406</v>
      </c>
      <c r="B41">
        <v>3.4</v>
      </c>
    </row>
    <row r="42" spans="1:2" x14ac:dyDescent="0.25">
      <c r="A42" t="s">
        <v>407</v>
      </c>
      <c r="B42">
        <v>3</v>
      </c>
    </row>
    <row r="43" spans="1:2" x14ac:dyDescent="0.25">
      <c r="A43" t="s">
        <v>408</v>
      </c>
      <c r="B43">
        <v>5</v>
      </c>
    </row>
    <row r="44" spans="1:2" x14ac:dyDescent="0.25">
      <c r="A44" t="s">
        <v>409</v>
      </c>
      <c r="B44">
        <v>4</v>
      </c>
    </row>
    <row r="45" spans="1:2" x14ac:dyDescent="0.25">
      <c r="B45">
        <f>SUM(B1:B44)</f>
        <v>624.75900000000013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34"/>
  <sheetViews>
    <sheetView showZeros="0" view="pageBreakPreview" zoomScale="55" zoomScaleNormal="60" zoomScaleSheetLayoutView="55" workbookViewId="0">
      <pane xSplit="7" ySplit="11" topLeftCell="H12" activePane="bottomRight" state="frozen"/>
      <selection pane="topRight" activeCell="H1" sqref="H1"/>
      <selection pane="bottomLeft" activeCell="A12" sqref="A12"/>
      <selection pane="bottomRight" activeCell="J30" sqref="J30"/>
    </sheetView>
  </sheetViews>
  <sheetFormatPr defaultColWidth="9.140625" defaultRowHeight="15.75" x14ac:dyDescent="0.25"/>
  <cols>
    <col min="1" max="1" width="6.85546875" style="239" customWidth="1"/>
    <col min="2" max="2" width="44.85546875" style="184" customWidth="1"/>
    <col min="3" max="3" width="9.85546875" style="183" hidden="1" customWidth="1"/>
    <col min="4" max="6" width="0" style="184" hidden="1" customWidth="1"/>
    <col min="7" max="7" width="11.7109375" style="184" hidden="1" customWidth="1"/>
    <col min="8" max="8" width="16.42578125" style="184" customWidth="1"/>
    <col min="9" max="11" width="15.5703125" style="184" customWidth="1"/>
    <col min="12" max="12" width="13" style="184" customWidth="1"/>
    <col min="13" max="13" width="15.7109375" style="184" customWidth="1"/>
    <col min="14" max="14" width="12.42578125" style="184" hidden="1" customWidth="1"/>
    <col min="15" max="15" width="13" style="184" hidden="1" customWidth="1"/>
    <col min="16" max="16" width="12.7109375" style="184" hidden="1" customWidth="1"/>
    <col min="17" max="17" width="13.28515625" style="184" hidden="1" customWidth="1"/>
    <col min="18" max="18" width="14.140625" style="184" hidden="1" customWidth="1"/>
    <col min="19" max="19" width="12.140625" style="184" hidden="1" customWidth="1"/>
    <col min="20" max="22" width="14.28515625" style="184" customWidth="1"/>
    <col min="23" max="23" width="27.140625" style="184" customWidth="1"/>
    <col min="24" max="24" width="11.7109375" style="184" customWidth="1"/>
    <col min="25" max="28" width="0" style="183" hidden="1" customWidth="1"/>
    <col min="29" max="30" width="0" style="184" hidden="1" customWidth="1"/>
    <col min="31" max="31" width="9.140625" style="184"/>
    <col min="32" max="32" width="13" style="184" customWidth="1"/>
    <col min="33" max="34" width="9.140625" style="184"/>
    <col min="35" max="35" width="18.7109375" style="184" customWidth="1"/>
    <col min="36" max="16384" width="9.140625" style="184"/>
  </cols>
  <sheetData>
    <row r="1" spans="1:29" s="182" customFormat="1" x14ac:dyDescent="0.25">
      <c r="A1" s="501" t="s">
        <v>755</v>
      </c>
      <c r="B1" s="501"/>
      <c r="C1" s="501"/>
      <c r="D1" s="501"/>
      <c r="E1" s="501"/>
      <c r="F1" s="501"/>
      <c r="G1" s="501"/>
      <c r="H1" s="501"/>
      <c r="I1" s="501"/>
      <c r="J1" s="501"/>
      <c r="K1" s="501"/>
      <c r="L1" s="501"/>
      <c r="M1" s="501"/>
      <c r="N1" s="501"/>
      <c r="O1" s="501"/>
      <c r="P1" s="501"/>
      <c r="Q1" s="501"/>
      <c r="R1" s="501"/>
      <c r="S1" s="501"/>
      <c r="T1" s="501"/>
      <c r="U1" s="501"/>
      <c r="V1" s="501"/>
      <c r="W1" s="501"/>
      <c r="Y1" s="183"/>
      <c r="Z1" s="183"/>
      <c r="AA1" s="183"/>
      <c r="AB1" s="183"/>
    </row>
    <row r="2" spans="1:29" ht="33" customHeight="1" x14ac:dyDescent="0.25">
      <c r="A2" s="502" t="s">
        <v>573</v>
      </c>
      <c r="B2" s="503"/>
      <c r="C2" s="503"/>
      <c r="D2" s="503"/>
      <c r="E2" s="503"/>
      <c r="F2" s="503"/>
      <c r="G2" s="503"/>
      <c r="H2" s="503"/>
      <c r="I2" s="503"/>
      <c r="J2" s="503"/>
      <c r="K2" s="503"/>
      <c r="L2" s="503"/>
      <c r="M2" s="503"/>
      <c r="N2" s="503"/>
      <c r="O2" s="503"/>
      <c r="P2" s="503"/>
      <c r="Q2" s="503"/>
      <c r="R2" s="503"/>
      <c r="S2" s="503"/>
      <c r="T2" s="503"/>
      <c r="U2" s="503"/>
      <c r="V2" s="503"/>
      <c r="W2" s="503"/>
    </row>
    <row r="3" spans="1:29" ht="19.5" customHeight="1" x14ac:dyDescent="0.25">
      <c r="A3" s="504" t="s">
        <v>772</v>
      </c>
      <c r="B3" s="504"/>
      <c r="C3" s="504"/>
      <c r="D3" s="504"/>
      <c r="E3" s="504"/>
      <c r="F3" s="504"/>
      <c r="G3" s="504"/>
      <c r="H3" s="504"/>
      <c r="I3" s="504"/>
      <c r="J3" s="504"/>
      <c r="K3" s="504"/>
      <c r="L3" s="504"/>
      <c r="M3" s="504"/>
      <c r="N3" s="504"/>
      <c r="O3" s="504"/>
      <c r="P3" s="504"/>
      <c r="Q3" s="504"/>
      <c r="R3" s="504"/>
      <c r="S3" s="504"/>
      <c r="T3" s="504"/>
      <c r="U3" s="504"/>
      <c r="V3" s="504"/>
      <c r="W3" s="504"/>
    </row>
    <row r="4" spans="1:29" ht="26.25" customHeight="1" x14ac:dyDescent="0.25">
      <c r="A4" s="505" t="s">
        <v>29</v>
      </c>
      <c r="B4" s="505"/>
      <c r="C4" s="505"/>
      <c r="D4" s="505"/>
      <c r="E4" s="505"/>
      <c r="F4" s="505"/>
      <c r="G4" s="505"/>
      <c r="H4" s="505"/>
      <c r="I4" s="505"/>
      <c r="J4" s="505"/>
      <c r="K4" s="505"/>
      <c r="L4" s="505"/>
      <c r="M4" s="505"/>
      <c r="N4" s="505"/>
      <c r="O4" s="505"/>
      <c r="P4" s="505"/>
      <c r="Q4" s="505"/>
      <c r="R4" s="505"/>
      <c r="S4" s="505"/>
      <c r="T4" s="505"/>
      <c r="U4" s="505"/>
      <c r="V4" s="505"/>
      <c r="W4" s="505"/>
    </row>
    <row r="5" spans="1:29" ht="15.75" customHeight="1" x14ac:dyDescent="0.25">
      <c r="A5" s="506" t="s">
        <v>0</v>
      </c>
      <c r="B5" s="506" t="s">
        <v>1</v>
      </c>
      <c r="C5" s="507" t="s">
        <v>79</v>
      </c>
      <c r="D5" s="506" t="s">
        <v>2</v>
      </c>
      <c r="E5" s="510" t="s">
        <v>3</v>
      </c>
      <c r="F5" s="511"/>
      <c r="G5" s="507" t="s">
        <v>4</v>
      </c>
      <c r="H5" s="506" t="s">
        <v>5</v>
      </c>
      <c r="I5" s="506"/>
      <c r="J5" s="506"/>
      <c r="K5" s="506" t="s">
        <v>6</v>
      </c>
      <c r="L5" s="506"/>
      <c r="M5" s="510" t="s">
        <v>574</v>
      </c>
      <c r="N5" s="510" t="s">
        <v>575</v>
      </c>
      <c r="O5" s="515"/>
      <c r="P5" s="515"/>
      <c r="Q5" s="515"/>
      <c r="R5" s="515"/>
      <c r="S5" s="515"/>
      <c r="T5" s="506" t="s">
        <v>576</v>
      </c>
      <c r="U5" s="506"/>
      <c r="V5" s="507" t="s">
        <v>577</v>
      </c>
      <c r="W5" s="506" t="s">
        <v>13</v>
      </c>
      <c r="Y5" s="517" t="s">
        <v>105</v>
      </c>
      <c r="Z5" s="518"/>
      <c r="AA5" s="518"/>
      <c r="AB5" s="519"/>
    </row>
    <row r="6" spans="1:29" ht="36.75" customHeight="1" x14ac:dyDescent="0.25">
      <c r="A6" s="506"/>
      <c r="B6" s="506"/>
      <c r="C6" s="508"/>
      <c r="D6" s="506"/>
      <c r="E6" s="512"/>
      <c r="F6" s="513"/>
      <c r="G6" s="508"/>
      <c r="H6" s="506"/>
      <c r="I6" s="506"/>
      <c r="J6" s="506"/>
      <c r="K6" s="506"/>
      <c r="L6" s="506"/>
      <c r="M6" s="514"/>
      <c r="N6" s="512"/>
      <c r="O6" s="516"/>
      <c r="P6" s="516"/>
      <c r="Q6" s="516"/>
      <c r="R6" s="516"/>
      <c r="S6" s="516"/>
      <c r="T6" s="506"/>
      <c r="U6" s="506"/>
      <c r="V6" s="508"/>
      <c r="W6" s="506"/>
      <c r="Y6" s="520" t="s">
        <v>107</v>
      </c>
      <c r="Z6" s="520" t="s">
        <v>106</v>
      </c>
      <c r="AA6" s="520" t="s">
        <v>108</v>
      </c>
      <c r="AB6" s="520" t="s">
        <v>109</v>
      </c>
    </row>
    <row r="7" spans="1:29" ht="15.75" customHeight="1" x14ac:dyDescent="0.25">
      <c r="A7" s="506"/>
      <c r="B7" s="506"/>
      <c r="C7" s="508"/>
      <c r="D7" s="506"/>
      <c r="E7" s="507" t="s">
        <v>14</v>
      </c>
      <c r="F7" s="507" t="s">
        <v>15</v>
      </c>
      <c r="G7" s="508"/>
      <c r="H7" s="506" t="s">
        <v>16</v>
      </c>
      <c r="I7" s="506" t="s">
        <v>17</v>
      </c>
      <c r="J7" s="506"/>
      <c r="K7" s="506" t="s">
        <v>18</v>
      </c>
      <c r="L7" s="506" t="s">
        <v>578</v>
      </c>
      <c r="M7" s="514"/>
      <c r="N7" s="507" t="s">
        <v>21</v>
      </c>
      <c r="O7" s="507" t="s">
        <v>8</v>
      </c>
      <c r="P7" s="507" t="s">
        <v>9</v>
      </c>
      <c r="Q7" s="507" t="s">
        <v>10</v>
      </c>
      <c r="R7" s="507" t="s">
        <v>11</v>
      </c>
      <c r="S7" s="507" t="s">
        <v>579</v>
      </c>
      <c r="T7" s="507" t="s">
        <v>518</v>
      </c>
      <c r="U7" s="507" t="s">
        <v>519</v>
      </c>
      <c r="V7" s="508"/>
      <c r="W7" s="506"/>
      <c r="Y7" s="521"/>
      <c r="Z7" s="521"/>
      <c r="AA7" s="521"/>
      <c r="AB7" s="521"/>
    </row>
    <row r="8" spans="1:29" ht="15.75" customHeight="1" x14ac:dyDescent="0.25">
      <c r="A8" s="506"/>
      <c r="B8" s="506"/>
      <c r="C8" s="508"/>
      <c r="D8" s="506"/>
      <c r="E8" s="508"/>
      <c r="F8" s="508"/>
      <c r="G8" s="508"/>
      <c r="H8" s="506"/>
      <c r="I8" s="506" t="s">
        <v>18</v>
      </c>
      <c r="J8" s="506" t="s">
        <v>578</v>
      </c>
      <c r="K8" s="506"/>
      <c r="L8" s="506"/>
      <c r="M8" s="514"/>
      <c r="N8" s="508"/>
      <c r="O8" s="508"/>
      <c r="P8" s="508"/>
      <c r="Q8" s="508"/>
      <c r="R8" s="508"/>
      <c r="S8" s="508"/>
      <c r="T8" s="508"/>
      <c r="U8" s="508"/>
      <c r="V8" s="508"/>
      <c r="W8" s="506"/>
      <c r="Y8" s="521"/>
      <c r="Z8" s="521"/>
      <c r="AA8" s="521"/>
      <c r="AB8" s="521"/>
    </row>
    <row r="9" spans="1:29" ht="15.75" customHeight="1" x14ac:dyDescent="0.25">
      <c r="A9" s="506"/>
      <c r="B9" s="506"/>
      <c r="C9" s="508"/>
      <c r="D9" s="506"/>
      <c r="E9" s="508"/>
      <c r="F9" s="508"/>
      <c r="G9" s="508"/>
      <c r="H9" s="506"/>
      <c r="I9" s="506"/>
      <c r="J9" s="506"/>
      <c r="K9" s="506"/>
      <c r="L9" s="506"/>
      <c r="M9" s="514"/>
      <c r="N9" s="508"/>
      <c r="O9" s="508"/>
      <c r="P9" s="508"/>
      <c r="Q9" s="508"/>
      <c r="R9" s="508"/>
      <c r="S9" s="508"/>
      <c r="T9" s="508"/>
      <c r="U9" s="508"/>
      <c r="V9" s="508"/>
      <c r="W9" s="506"/>
      <c r="Y9" s="521"/>
      <c r="Z9" s="521"/>
      <c r="AA9" s="521"/>
      <c r="AB9" s="521"/>
    </row>
    <row r="10" spans="1:29" x14ac:dyDescent="0.25">
      <c r="A10" s="506"/>
      <c r="B10" s="506"/>
      <c r="C10" s="508"/>
      <c r="D10" s="506"/>
      <c r="E10" s="508"/>
      <c r="F10" s="508"/>
      <c r="G10" s="508"/>
      <c r="H10" s="506"/>
      <c r="I10" s="506"/>
      <c r="J10" s="506"/>
      <c r="K10" s="506"/>
      <c r="L10" s="506"/>
      <c r="M10" s="514"/>
      <c r="N10" s="508"/>
      <c r="O10" s="508"/>
      <c r="P10" s="508"/>
      <c r="Q10" s="508"/>
      <c r="R10" s="508"/>
      <c r="S10" s="508"/>
      <c r="T10" s="508"/>
      <c r="U10" s="508"/>
      <c r="V10" s="508"/>
      <c r="W10" s="506"/>
      <c r="Y10" s="522"/>
      <c r="Z10" s="522"/>
      <c r="AA10" s="522"/>
      <c r="AB10" s="522"/>
    </row>
    <row r="11" spans="1:29" ht="51.75" customHeight="1" x14ac:dyDescent="0.25">
      <c r="A11" s="506"/>
      <c r="B11" s="506"/>
      <c r="C11" s="509"/>
      <c r="D11" s="506"/>
      <c r="E11" s="509"/>
      <c r="F11" s="509"/>
      <c r="G11" s="509"/>
      <c r="H11" s="506"/>
      <c r="I11" s="506"/>
      <c r="J11" s="506"/>
      <c r="K11" s="506"/>
      <c r="L11" s="506"/>
      <c r="M11" s="512"/>
      <c r="N11" s="509"/>
      <c r="O11" s="509"/>
      <c r="P11" s="509"/>
      <c r="Q11" s="509"/>
      <c r="R11" s="509"/>
      <c r="S11" s="509"/>
      <c r="T11" s="509"/>
      <c r="U11" s="509"/>
      <c r="V11" s="509"/>
      <c r="W11" s="506"/>
      <c r="Y11" s="185"/>
      <c r="Z11" s="185"/>
      <c r="AA11" s="185"/>
      <c r="AB11" s="185"/>
    </row>
    <row r="12" spans="1:29" x14ac:dyDescent="0.25">
      <c r="A12" s="2">
        <v>1</v>
      </c>
      <c r="B12" s="2">
        <v>2</v>
      </c>
      <c r="C12" s="2">
        <v>3</v>
      </c>
      <c r="D12" s="2">
        <v>4</v>
      </c>
      <c r="E12" s="2">
        <v>5</v>
      </c>
      <c r="F12" s="2">
        <v>6</v>
      </c>
      <c r="G12" s="2">
        <v>7</v>
      </c>
      <c r="H12" s="2">
        <v>3</v>
      </c>
      <c r="I12" s="2">
        <v>4</v>
      </c>
      <c r="J12" s="2">
        <v>5</v>
      </c>
      <c r="K12" s="2">
        <v>6</v>
      </c>
      <c r="L12" s="2">
        <v>7</v>
      </c>
      <c r="M12" s="2">
        <v>8</v>
      </c>
      <c r="N12" s="2">
        <v>9</v>
      </c>
      <c r="O12" s="2">
        <v>10</v>
      </c>
      <c r="P12" s="2">
        <v>11</v>
      </c>
      <c r="Q12" s="2">
        <v>12</v>
      </c>
      <c r="R12" s="2">
        <v>13</v>
      </c>
      <c r="S12" s="2">
        <v>14</v>
      </c>
      <c r="T12" s="2">
        <v>15</v>
      </c>
      <c r="U12" s="2">
        <v>16</v>
      </c>
      <c r="V12" s="2">
        <v>17</v>
      </c>
      <c r="W12" s="2">
        <v>18</v>
      </c>
      <c r="Y12" s="185"/>
      <c r="Z12" s="185"/>
      <c r="AA12" s="185"/>
      <c r="AB12" s="185"/>
    </row>
    <row r="13" spans="1:29" s="191" customFormat="1" x14ac:dyDescent="0.25">
      <c r="A13" s="30"/>
      <c r="B13" s="30" t="s">
        <v>65</v>
      </c>
      <c r="C13" s="186"/>
      <c r="D13" s="30"/>
      <c r="E13" s="30"/>
      <c r="F13" s="30"/>
      <c r="G13" s="30"/>
      <c r="H13" s="53"/>
      <c r="I13" s="187">
        <f>I14</f>
        <v>2992714</v>
      </c>
      <c r="J13" s="187">
        <f t="shared" ref="J13:V15" si="0">J14</f>
        <v>554572.69999999995</v>
      </c>
      <c r="K13" s="187">
        <f t="shared" si="0"/>
        <v>234900</v>
      </c>
      <c r="L13" s="187">
        <f t="shared" si="0"/>
        <v>62000</v>
      </c>
      <c r="M13" s="187">
        <f t="shared" si="0"/>
        <v>224230</v>
      </c>
      <c r="N13" s="187">
        <f t="shared" si="0"/>
        <v>204230</v>
      </c>
      <c r="O13" s="187">
        <f t="shared" si="0"/>
        <v>0</v>
      </c>
      <c r="P13" s="187">
        <f t="shared" si="0"/>
        <v>24250</v>
      </c>
      <c r="Q13" s="187">
        <f t="shared" si="0"/>
        <v>5160</v>
      </c>
      <c r="R13" s="187">
        <f t="shared" si="0"/>
        <v>16295</v>
      </c>
      <c r="S13" s="187">
        <f t="shared" si="0"/>
        <v>158525</v>
      </c>
      <c r="T13" s="187">
        <f>T14</f>
        <v>20000</v>
      </c>
      <c r="U13" s="187">
        <f t="shared" ref="U13:V13" si="1">U14</f>
        <v>20000</v>
      </c>
      <c r="V13" s="187">
        <f t="shared" si="1"/>
        <v>224230</v>
      </c>
      <c r="W13" s="188"/>
      <c r="X13" s="189">
        <f>U13-T13</f>
        <v>0</v>
      </c>
      <c r="Y13" s="190">
        <f>SUM(Y14:Y32)</f>
        <v>0</v>
      </c>
      <c r="Z13" s="190">
        <f>SUM(Z14:Z32)</f>
        <v>2</v>
      </c>
      <c r="AA13" s="190">
        <f>SUM(AA14:AA32)</f>
        <v>0</v>
      </c>
      <c r="AB13" s="190">
        <f>SUM(AB14:AB32)</f>
        <v>0</v>
      </c>
      <c r="AC13" s="191">
        <f>SUM(Y13:AB13)</f>
        <v>2</v>
      </c>
    </row>
    <row r="14" spans="1:29" s="191" customFormat="1" ht="54.75" customHeight="1" x14ac:dyDescent="0.25">
      <c r="A14" s="30" t="s">
        <v>37</v>
      </c>
      <c r="B14" s="104" t="s">
        <v>580</v>
      </c>
      <c r="C14" s="186"/>
      <c r="D14" s="30"/>
      <c r="E14" s="192"/>
      <c r="F14" s="192"/>
      <c r="G14" s="30"/>
      <c r="H14" s="53"/>
      <c r="I14" s="187">
        <f>I15</f>
        <v>2992714</v>
      </c>
      <c r="J14" s="187">
        <f t="shared" si="0"/>
        <v>554572.69999999995</v>
      </c>
      <c r="K14" s="187">
        <f t="shared" si="0"/>
        <v>234900</v>
      </c>
      <c r="L14" s="187">
        <f t="shared" si="0"/>
        <v>62000</v>
      </c>
      <c r="M14" s="187">
        <f t="shared" si="0"/>
        <v>224230</v>
      </c>
      <c r="N14" s="187">
        <f t="shared" si="0"/>
        <v>204230</v>
      </c>
      <c r="O14" s="187">
        <f t="shared" si="0"/>
        <v>0</v>
      </c>
      <c r="P14" s="187">
        <f t="shared" si="0"/>
        <v>24250</v>
      </c>
      <c r="Q14" s="187">
        <f t="shared" si="0"/>
        <v>5160</v>
      </c>
      <c r="R14" s="187">
        <f t="shared" si="0"/>
        <v>16295</v>
      </c>
      <c r="S14" s="187">
        <f t="shared" si="0"/>
        <v>158525</v>
      </c>
      <c r="T14" s="187">
        <f t="shared" si="0"/>
        <v>20000</v>
      </c>
      <c r="U14" s="187">
        <f t="shared" si="0"/>
        <v>20000</v>
      </c>
      <c r="V14" s="187">
        <f t="shared" si="0"/>
        <v>224230</v>
      </c>
      <c r="W14" s="188"/>
      <c r="X14" s="189">
        <f>U14-T14</f>
        <v>0</v>
      </c>
      <c r="Y14" s="185"/>
      <c r="Z14" s="185"/>
      <c r="AA14" s="185"/>
      <c r="AB14" s="185"/>
    </row>
    <row r="15" spans="1:29" s="191" customFormat="1" x14ac:dyDescent="0.25">
      <c r="A15" s="193" t="s">
        <v>63</v>
      </c>
      <c r="B15" s="104" t="s">
        <v>581</v>
      </c>
      <c r="C15" s="186"/>
      <c r="D15" s="194"/>
      <c r="E15" s="192"/>
      <c r="F15" s="192"/>
      <c r="G15" s="194"/>
      <c r="H15" s="53"/>
      <c r="I15" s="195">
        <f>I16</f>
        <v>2992714</v>
      </c>
      <c r="J15" s="195">
        <f t="shared" si="0"/>
        <v>554572.69999999995</v>
      </c>
      <c r="K15" s="195">
        <f t="shared" si="0"/>
        <v>234900</v>
      </c>
      <c r="L15" s="195">
        <f t="shared" si="0"/>
        <v>62000</v>
      </c>
      <c r="M15" s="195">
        <f t="shared" si="0"/>
        <v>224230</v>
      </c>
      <c r="N15" s="195">
        <f t="shared" si="0"/>
        <v>204230</v>
      </c>
      <c r="O15" s="195">
        <f t="shared" si="0"/>
        <v>0</v>
      </c>
      <c r="P15" s="195">
        <f t="shared" si="0"/>
        <v>24250</v>
      </c>
      <c r="Q15" s="195">
        <f t="shared" si="0"/>
        <v>5160</v>
      </c>
      <c r="R15" s="195">
        <f t="shared" si="0"/>
        <v>16295</v>
      </c>
      <c r="S15" s="195">
        <f t="shared" si="0"/>
        <v>158525</v>
      </c>
      <c r="T15" s="195">
        <f t="shared" si="0"/>
        <v>20000</v>
      </c>
      <c r="U15" s="195">
        <f t="shared" si="0"/>
        <v>20000</v>
      </c>
      <c r="V15" s="195">
        <f t="shared" si="0"/>
        <v>224230</v>
      </c>
      <c r="W15" s="188"/>
      <c r="X15" s="189"/>
      <c r="Y15" s="185"/>
      <c r="Z15" s="185"/>
      <c r="AA15" s="185"/>
      <c r="AB15" s="185"/>
    </row>
    <row r="16" spans="1:29" s="191" customFormat="1" ht="26.45" customHeight="1" x14ac:dyDescent="0.25">
      <c r="A16" s="30" t="s">
        <v>582</v>
      </c>
      <c r="B16" s="104" t="s">
        <v>583</v>
      </c>
      <c r="C16" s="186"/>
      <c r="D16" s="30"/>
      <c r="E16" s="192"/>
      <c r="F16" s="192"/>
      <c r="G16" s="30"/>
      <c r="H16" s="53"/>
      <c r="I16" s="187">
        <f>I17+I20</f>
        <v>2992714</v>
      </c>
      <c r="J16" s="187">
        <f t="shared" ref="J16:U16" si="2">J17+J20</f>
        <v>554572.69999999995</v>
      </c>
      <c r="K16" s="187">
        <f t="shared" si="2"/>
        <v>234900</v>
      </c>
      <c r="L16" s="187">
        <f t="shared" si="2"/>
        <v>62000</v>
      </c>
      <c r="M16" s="187">
        <f t="shared" si="2"/>
        <v>224230</v>
      </c>
      <c r="N16" s="187">
        <f t="shared" si="2"/>
        <v>204230</v>
      </c>
      <c r="O16" s="187">
        <f t="shared" si="2"/>
        <v>0</v>
      </c>
      <c r="P16" s="187">
        <f t="shared" si="2"/>
        <v>24250</v>
      </c>
      <c r="Q16" s="187">
        <f t="shared" si="2"/>
        <v>5160</v>
      </c>
      <c r="R16" s="187">
        <f t="shared" si="2"/>
        <v>16295</v>
      </c>
      <c r="S16" s="187">
        <f t="shared" si="2"/>
        <v>158525</v>
      </c>
      <c r="T16" s="187">
        <f t="shared" si="2"/>
        <v>20000</v>
      </c>
      <c r="U16" s="187">
        <f t="shared" si="2"/>
        <v>20000</v>
      </c>
      <c r="V16" s="187">
        <f>V17+V20</f>
        <v>224230</v>
      </c>
      <c r="W16" s="188"/>
      <c r="Y16" s="185"/>
      <c r="Z16" s="185"/>
      <c r="AA16" s="185"/>
      <c r="AB16" s="185"/>
    </row>
    <row r="17" spans="1:29" s="191" customFormat="1" ht="36.4" customHeight="1" x14ac:dyDescent="0.25">
      <c r="A17" s="30" t="s">
        <v>584</v>
      </c>
      <c r="B17" s="104" t="s">
        <v>585</v>
      </c>
      <c r="C17" s="186"/>
      <c r="D17" s="30"/>
      <c r="E17" s="192"/>
      <c r="F17" s="192"/>
      <c r="G17" s="30"/>
      <c r="H17" s="53"/>
      <c r="I17" s="187">
        <f>I18</f>
        <v>1389698</v>
      </c>
      <c r="J17" s="187">
        <f t="shared" ref="J17:V17" si="3">J18</f>
        <v>104456.7</v>
      </c>
      <c r="K17" s="187">
        <f t="shared" si="3"/>
        <v>0</v>
      </c>
      <c r="L17" s="187">
        <f t="shared" si="3"/>
        <v>0</v>
      </c>
      <c r="M17" s="187">
        <f t="shared" si="3"/>
        <v>0</v>
      </c>
      <c r="N17" s="187">
        <f t="shared" si="3"/>
        <v>0</v>
      </c>
      <c r="O17" s="187">
        <f t="shared" si="3"/>
        <v>0</v>
      </c>
      <c r="P17" s="187">
        <f t="shared" si="3"/>
        <v>0</v>
      </c>
      <c r="Q17" s="187">
        <f t="shared" si="3"/>
        <v>0</v>
      </c>
      <c r="R17" s="187">
        <f t="shared" si="3"/>
        <v>0</v>
      </c>
      <c r="S17" s="187">
        <f t="shared" si="3"/>
        <v>0</v>
      </c>
      <c r="T17" s="187">
        <f t="shared" si="3"/>
        <v>5000</v>
      </c>
      <c r="U17" s="187">
        <f t="shared" si="3"/>
        <v>0</v>
      </c>
      <c r="V17" s="187">
        <f t="shared" si="3"/>
        <v>5000</v>
      </c>
      <c r="W17" s="196"/>
      <c r="Y17" s="185"/>
      <c r="Z17" s="185"/>
      <c r="AA17" s="185"/>
      <c r="AB17" s="185"/>
    </row>
    <row r="18" spans="1:29" s="191" customFormat="1" ht="36.4" customHeight="1" x14ac:dyDescent="0.25">
      <c r="A18" s="98" t="s">
        <v>586</v>
      </c>
      <c r="B18" s="99" t="s">
        <v>95</v>
      </c>
      <c r="C18" s="186"/>
      <c r="D18" s="30"/>
      <c r="E18" s="192"/>
      <c r="F18" s="192"/>
      <c r="G18" s="30"/>
      <c r="H18" s="53"/>
      <c r="I18" s="187">
        <f t="shared" ref="I18:V18" si="4">SUM(I19:I19)</f>
        <v>1389698</v>
      </c>
      <c r="J18" s="187">
        <f t="shared" si="4"/>
        <v>104456.7</v>
      </c>
      <c r="K18" s="187">
        <f t="shared" si="4"/>
        <v>0</v>
      </c>
      <c r="L18" s="187">
        <f t="shared" si="4"/>
        <v>0</v>
      </c>
      <c r="M18" s="187">
        <f t="shared" si="4"/>
        <v>0</v>
      </c>
      <c r="N18" s="187">
        <f t="shared" si="4"/>
        <v>0</v>
      </c>
      <c r="O18" s="187">
        <f t="shared" si="4"/>
        <v>0</v>
      </c>
      <c r="P18" s="187">
        <f t="shared" si="4"/>
        <v>0</v>
      </c>
      <c r="Q18" s="187">
        <f t="shared" si="4"/>
        <v>0</v>
      </c>
      <c r="R18" s="187">
        <f t="shared" si="4"/>
        <v>0</v>
      </c>
      <c r="S18" s="187">
        <f t="shared" si="4"/>
        <v>0</v>
      </c>
      <c r="T18" s="187">
        <f t="shared" si="4"/>
        <v>5000</v>
      </c>
      <c r="U18" s="187">
        <f t="shared" si="4"/>
        <v>0</v>
      </c>
      <c r="V18" s="187">
        <f t="shared" si="4"/>
        <v>5000</v>
      </c>
      <c r="W18" s="196"/>
      <c r="Y18" s="185"/>
      <c r="Z18" s="185"/>
      <c r="AA18" s="185"/>
      <c r="AB18" s="185"/>
    </row>
    <row r="19" spans="1:29" s="191" customFormat="1" ht="70.5" customHeight="1" x14ac:dyDescent="0.25">
      <c r="A19" s="2"/>
      <c r="B19" s="100" t="s">
        <v>587</v>
      </c>
      <c r="C19" s="186"/>
      <c r="D19" s="2"/>
      <c r="E19" s="192"/>
      <c r="F19" s="192"/>
      <c r="G19" s="2"/>
      <c r="H19" s="2" t="s">
        <v>588</v>
      </c>
      <c r="I19" s="197">
        <v>1389698</v>
      </c>
      <c r="J19" s="198">
        <v>104456.7</v>
      </c>
      <c r="K19" s="199"/>
      <c r="L19" s="197"/>
      <c r="M19" s="197"/>
      <c r="N19" s="197"/>
      <c r="O19" s="197"/>
      <c r="P19" s="197"/>
      <c r="Q19" s="197"/>
      <c r="R19" s="197"/>
      <c r="S19" s="200"/>
      <c r="T19" s="198">
        <f>IF(V19&gt;M19,V19-M19,0)</f>
        <v>5000</v>
      </c>
      <c r="U19" s="198">
        <f>IF(V19&lt;M19,M19-V19,0)</f>
        <v>0</v>
      </c>
      <c r="V19" s="200">
        <v>5000</v>
      </c>
      <c r="W19" s="196"/>
      <c r="Y19" s="185"/>
      <c r="Z19" s="185"/>
      <c r="AA19" s="185"/>
      <c r="AB19" s="185"/>
    </row>
    <row r="20" spans="1:29" s="191" customFormat="1" ht="27.75" customHeight="1" x14ac:dyDescent="0.25">
      <c r="A20" s="30" t="s">
        <v>589</v>
      </c>
      <c r="B20" s="104" t="s">
        <v>590</v>
      </c>
      <c r="C20" s="186"/>
      <c r="D20" s="30"/>
      <c r="E20" s="192"/>
      <c r="F20" s="192"/>
      <c r="G20" s="30"/>
      <c r="H20" s="53"/>
      <c r="I20" s="187">
        <f>I21+I25+I29</f>
        <v>1603016</v>
      </c>
      <c r="J20" s="187">
        <f t="shared" ref="J20:V20" si="5">J21+J25+J29</f>
        <v>450116</v>
      </c>
      <c r="K20" s="187">
        <f t="shared" si="5"/>
        <v>234900</v>
      </c>
      <c r="L20" s="187">
        <f t="shared" si="5"/>
        <v>62000</v>
      </c>
      <c r="M20" s="187">
        <f t="shared" si="5"/>
        <v>224230</v>
      </c>
      <c r="N20" s="187">
        <f t="shared" si="5"/>
        <v>204230</v>
      </c>
      <c r="O20" s="187">
        <f t="shared" si="5"/>
        <v>0</v>
      </c>
      <c r="P20" s="187">
        <f t="shared" si="5"/>
        <v>24250</v>
      </c>
      <c r="Q20" s="187">
        <f t="shared" si="5"/>
        <v>5160</v>
      </c>
      <c r="R20" s="187">
        <f t="shared" si="5"/>
        <v>16295</v>
      </c>
      <c r="S20" s="187">
        <f t="shared" si="5"/>
        <v>158525</v>
      </c>
      <c r="T20" s="187">
        <f t="shared" si="5"/>
        <v>15000</v>
      </c>
      <c r="U20" s="187">
        <f t="shared" si="5"/>
        <v>20000</v>
      </c>
      <c r="V20" s="187">
        <f t="shared" si="5"/>
        <v>219230</v>
      </c>
      <c r="W20" s="196"/>
      <c r="Y20" s="185"/>
      <c r="Z20" s="185"/>
      <c r="AA20" s="185"/>
      <c r="AB20" s="185"/>
    </row>
    <row r="21" spans="1:29" s="191" customFormat="1" ht="33" customHeight="1" x14ac:dyDescent="0.25">
      <c r="A21" s="30" t="s">
        <v>348</v>
      </c>
      <c r="B21" s="104" t="s">
        <v>149</v>
      </c>
      <c r="C21" s="186"/>
      <c r="D21" s="30"/>
      <c r="E21" s="192"/>
      <c r="F21" s="192"/>
      <c r="G21" s="30"/>
      <c r="H21" s="53"/>
      <c r="I21" s="187">
        <f>I22</f>
        <v>273016</v>
      </c>
      <c r="J21" s="187">
        <f t="shared" ref="J21:V22" si="6">J22</f>
        <v>100116</v>
      </c>
      <c r="K21" s="187">
        <f t="shared" si="6"/>
        <v>234900</v>
      </c>
      <c r="L21" s="187">
        <f t="shared" si="6"/>
        <v>62000</v>
      </c>
      <c r="M21" s="187">
        <f t="shared" si="6"/>
        <v>26000</v>
      </c>
      <c r="N21" s="187">
        <f t="shared" si="6"/>
        <v>21000</v>
      </c>
      <c r="O21" s="187">
        <f t="shared" si="6"/>
        <v>0</v>
      </c>
      <c r="P21" s="187">
        <f t="shared" si="6"/>
        <v>250</v>
      </c>
      <c r="Q21" s="187">
        <f t="shared" si="6"/>
        <v>200</v>
      </c>
      <c r="R21" s="187">
        <f t="shared" si="6"/>
        <v>9500</v>
      </c>
      <c r="S21" s="187">
        <f t="shared" si="6"/>
        <v>11050</v>
      </c>
      <c r="T21" s="187">
        <f t="shared" si="6"/>
        <v>0</v>
      </c>
      <c r="U21" s="187">
        <f t="shared" si="6"/>
        <v>5000</v>
      </c>
      <c r="V21" s="187">
        <f t="shared" si="6"/>
        <v>21000</v>
      </c>
      <c r="W21" s="196"/>
      <c r="Y21" s="185"/>
      <c r="Z21" s="185"/>
      <c r="AA21" s="185"/>
      <c r="AB21" s="185"/>
      <c r="AC21" s="191">
        <f>M21/$M$16*100</f>
        <v>11.595237033403203</v>
      </c>
    </row>
    <row r="22" spans="1:29" s="191" customFormat="1" ht="31.5" x14ac:dyDescent="0.25">
      <c r="A22" s="98" t="s">
        <v>591</v>
      </c>
      <c r="B22" s="99" t="s">
        <v>35</v>
      </c>
      <c r="C22" s="186"/>
      <c r="D22" s="30"/>
      <c r="E22" s="192"/>
      <c r="F22" s="192"/>
      <c r="G22" s="30"/>
      <c r="H22" s="53"/>
      <c r="I22" s="187">
        <f>I23</f>
        <v>273016</v>
      </c>
      <c r="J22" s="187">
        <f t="shared" si="6"/>
        <v>100116</v>
      </c>
      <c r="K22" s="187">
        <f t="shared" si="6"/>
        <v>234900</v>
      </c>
      <c r="L22" s="187">
        <f t="shared" si="6"/>
        <v>62000</v>
      </c>
      <c r="M22" s="187">
        <f t="shared" si="6"/>
        <v>26000</v>
      </c>
      <c r="N22" s="187">
        <f t="shared" si="6"/>
        <v>21000</v>
      </c>
      <c r="O22" s="187">
        <f t="shared" si="6"/>
        <v>0</v>
      </c>
      <c r="P22" s="187">
        <f t="shared" si="6"/>
        <v>250</v>
      </c>
      <c r="Q22" s="187">
        <f t="shared" si="6"/>
        <v>200</v>
      </c>
      <c r="R22" s="187">
        <f t="shared" si="6"/>
        <v>9500</v>
      </c>
      <c r="S22" s="187">
        <f t="shared" si="6"/>
        <v>11050</v>
      </c>
      <c r="T22" s="187">
        <f t="shared" si="6"/>
        <v>0</v>
      </c>
      <c r="U22" s="187">
        <f t="shared" si="6"/>
        <v>5000</v>
      </c>
      <c r="V22" s="187">
        <f t="shared" si="6"/>
        <v>21000</v>
      </c>
      <c r="W22" s="196"/>
      <c r="Y22" s="185"/>
      <c r="Z22" s="185"/>
      <c r="AA22" s="185"/>
      <c r="AB22" s="185"/>
    </row>
    <row r="23" spans="1:29" s="207" customFormat="1" ht="42.75" customHeight="1" x14ac:dyDescent="0.25">
      <c r="A23" s="102" t="s">
        <v>92</v>
      </c>
      <c r="B23" s="103" t="s">
        <v>117</v>
      </c>
      <c r="C23" s="201"/>
      <c r="D23" s="202"/>
      <c r="E23" s="203"/>
      <c r="F23" s="203"/>
      <c r="G23" s="202"/>
      <c r="H23" s="204"/>
      <c r="I23" s="205">
        <f t="shared" ref="I23:V23" si="7">SUM(I24:I24)</f>
        <v>273016</v>
      </c>
      <c r="J23" s="205">
        <f t="shared" si="7"/>
        <v>100116</v>
      </c>
      <c r="K23" s="205">
        <f t="shared" si="7"/>
        <v>234900</v>
      </c>
      <c r="L23" s="205">
        <f t="shared" si="7"/>
        <v>62000</v>
      </c>
      <c r="M23" s="205">
        <f t="shared" si="7"/>
        <v>26000</v>
      </c>
      <c r="N23" s="205">
        <f t="shared" si="7"/>
        <v>21000</v>
      </c>
      <c r="O23" s="205">
        <f t="shared" si="7"/>
        <v>0</v>
      </c>
      <c r="P23" s="205">
        <f t="shared" si="7"/>
        <v>250</v>
      </c>
      <c r="Q23" s="205">
        <f t="shared" si="7"/>
        <v>200</v>
      </c>
      <c r="R23" s="205">
        <f t="shared" si="7"/>
        <v>9500</v>
      </c>
      <c r="S23" s="205">
        <f t="shared" si="7"/>
        <v>11050</v>
      </c>
      <c r="T23" s="205">
        <f t="shared" si="7"/>
        <v>0</v>
      </c>
      <c r="U23" s="205">
        <f t="shared" si="7"/>
        <v>5000</v>
      </c>
      <c r="V23" s="205">
        <f t="shared" si="7"/>
        <v>21000</v>
      </c>
      <c r="W23" s="206"/>
      <c r="Y23" s="208"/>
      <c r="Z23" s="208"/>
      <c r="AA23" s="208"/>
      <c r="AB23" s="208"/>
    </row>
    <row r="24" spans="1:29" s="217" customFormat="1" ht="51" customHeight="1" x14ac:dyDescent="0.25">
      <c r="A24" s="209">
        <v>4</v>
      </c>
      <c r="B24" s="210" t="s">
        <v>592</v>
      </c>
      <c r="C24" s="211" t="s">
        <v>37</v>
      </c>
      <c r="D24" s="209" t="s">
        <v>593</v>
      </c>
      <c r="E24" s="212">
        <v>2023</v>
      </c>
      <c r="F24" s="212">
        <v>2025</v>
      </c>
      <c r="G24" s="209"/>
      <c r="H24" s="213" t="s">
        <v>594</v>
      </c>
      <c r="I24" s="198">
        <v>273016</v>
      </c>
      <c r="J24" s="198">
        <v>100116</v>
      </c>
      <c r="K24" s="198">
        <v>234900</v>
      </c>
      <c r="L24" s="198">
        <v>62000</v>
      </c>
      <c r="M24" s="198">
        <v>26000</v>
      </c>
      <c r="N24" s="198">
        <f t="shared" ref="N24" si="8">SUM(O24:S24)</f>
        <v>21000</v>
      </c>
      <c r="O24" s="198"/>
      <c r="P24" s="198">
        <v>250</v>
      </c>
      <c r="Q24" s="198">
        <v>200</v>
      </c>
      <c r="R24" s="198">
        <v>9500</v>
      </c>
      <c r="S24" s="214">
        <f>16050-5000</f>
        <v>11050</v>
      </c>
      <c r="T24" s="198">
        <f>IF(V24&gt;M24,V24-M24,0)</f>
        <v>0</v>
      </c>
      <c r="U24" s="198">
        <f>IF(V24&lt;M24,M24-V24,0)</f>
        <v>5000</v>
      </c>
      <c r="V24" s="215">
        <v>21000</v>
      </c>
      <c r="W24" s="216"/>
      <c r="Y24" s="218"/>
      <c r="Z24" s="218">
        <v>1</v>
      </c>
      <c r="AA24" s="218"/>
      <c r="AB24" s="218"/>
    </row>
    <row r="25" spans="1:29" s="217" customFormat="1" ht="21.4" customHeight="1" x14ac:dyDescent="0.25">
      <c r="A25" s="219" t="s">
        <v>351</v>
      </c>
      <c r="B25" s="220" t="s">
        <v>161</v>
      </c>
      <c r="C25" s="211"/>
      <c r="D25" s="219"/>
      <c r="E25" s="212"/>
      <c r="F25" s="212"/>
      <c r="G25" s="219"/>
      <c r="H25" s="221"/>
      <c r="I25" s="222">
        <f>I26</f>
        <v>1300000</v>
      </c>
      <c r="J25" s="222">
        <f t="shared" ref="J25:V26" si="9">J26</f>
        <v>320000</v>
      </c>
      <c r="K25" s="222">
        <f t="shared" si="9"/>
        <v>0</v>
      </c>
      <c r="L25" s="222">
        <f t="shared" si="9"/>
        <v>0</v>
      </c>
      <c r="M25" s="222">
        <f t="shared" si="9"/>
        <v>198230</v>
      </c>
      <c r="N25" s="222">
        <f t="shared" si="9"/>
        <v>183230</v>
      </c>
      <c r="O25" s="222">
        <f t="shared" si="9"/>
        <v>0</v>
      </c>
      <c r="P25" s="222">
        <f t="shared" si="9"/>
        <v>24000</v>
      </c>
      <c r="Q25" s="222">
        <f t="shared" si="9"/>
        <v>4960</v>
      </c>
      <c r="R25" s="222">
        <f t="shared" si="9"/>
        <v>6795</v>
      </c>
      <c r="S25" s="222">
        <f t="shared" si="9"/>
        <v>147475</v>
      </c>
      <c r="T25" s="222">
        <f t="shared" si="9"/>
        <v>0</v>
      </c>
      <c r="U25" s="222">
        <f t="shared" si="9"/>
        <v>15000</v>
      </c>
      <c r="V25" s="222">
        <f t="shared" si="9"/>
        <v>183230</v>
      </c>
      <c r="W25" s="216"/>
      <c r="Y25" s="218"/>
      <c r="Z25" s="218"/>
      <c r="AA25" s="218"/>
      <c r="AB25" s="218"/>
      <c r="AC25" s="217">
        <f>M25/$M$16*100</f>
        <v>88.404762966596792</v>
      </c>
    </row>
    <row r="26" spans="1:29" s="217" customFormat="1" ht="39" customHeight="1" x14ac:dyDescent="0.25">
      <c r="A26" s="223" t="s">
        <v>591</v>
      </c>
      <c r="B26" s="224" t="s">
        <v>35</v>
      </c>
      <c r="C26" s="211"/>
      <c r="D26" s="219"/>
      <c r="E26" s="212"/>
      <c r="F26" s="212"/>
      <c r="G26" s="219"/>
      <c r="H26" s="221"/>
      <c r="I26" s="222">
        <f>I27</f>
        <v>1300000</v>
      </c>
      <c r="J26" s="222">
        <f t="shared" si="9"/>
        <v>320000</v>
      </c>
      <c r="K26" s="222">
        <f t="shared" si="9"/>
        <v>0</v>
      </c>
      <c r="L26" s="222">
        <f t="shared" si="9"/>
        <v>0</v>
      </c>
      <c r="M26" s="222">
        <f t="shared" si="9"/>
        <v>198230</v>
      </c>
      <c r="N26" s="222">
        <f t="shared" si="9"/>
        <v>183230</v>
      </c>
      <c r="O26" s="222">
        <f t="shared" si="9"/>
        <v>0</v>
      </c>
      <c r="P26" s="222">
        <f t="shared" si="9"/>
        <v>24000</v>
      </c>
      <c r="Q26" s="222">
        <f t="shared" si="9"/>
        <v>4960</v>
      </c>
      <c r="R26" s="222">
        <f t="shared" si="9"/>
        <v>6795</v>
      </c>
      <c r="S26" s="222">
        <f t="shared" si="9"/>
        <v>147475</v>
      </c>
      <c r="T26" s="222">
        <f t="shared" si="9"/>
        <v>0</v>
      </c>
      <c r="U26" s="222">
        <f t="shared" si="9"/>
        <v>15000</v>
      </c>
      <c r="V26" s="222">
        <f t="shared" si="9"/>
        <v>183230</v>
      </c>
      <c r="W26" s="216"/>
      <c r="Y26" s="218"/>
      <c r="Z26" s="218"/>
      <c r="AA26" s="218"/>
      <c r="AB26" s="218"/>
    </row>
    <row r="27" spans="1:29" s="233" customFormat="1" ht="43.5" customHeight="1" x14ac:dyDescent="0.25">
      <c r="A27" s="225" t="s">
        <v>92</v>
      </c>
      <c r="B27" s="226" t="s">
        <v>117</v>
      </c>
      <c r="C27" s="227"/>
      <c r="D27" s="228"/>
      <c r="E27" s="229"/>
      <c r="F27" s="229"/>
      <c r="G27" s="228"/>
      <c r="H27" s="230"/>
      <c r="I27" s="231">
        <f t="shared" ref="I27:V27" si="10">SUM(I28:I28)</f>
        <v>1300000</v>
      </c>
      <c r="J27" s="231">
        <f t="shared" si="10"/>
        <v>320000</v>
      </c>
      <c r="K27" s="231">
        <f t="shared" si="10"/>
        <v>0</v>
      </c>
      <c r="L27" s="231">
        <f t="shared" si="10"/>
        <v>0</v>
      </c>
      <c r="M27" s="231">
        <f t="shared" si="10"/>
        <v>198230</v>
      </c>
      <c r="N27" s="231">
        <f t="shared" si="10"/>
        <v>183230</v>
      </c>
      <c r="O27" s="231">
        <f t="shared" si="10"/>
        <v>0</v>
      </c>
      <c r="P27" s="231">
        <f t="shared" si="10"/>
        <v>24000</v>
      </c>
      <c r="Q27" s="231">
        <f t="shared" si="10"/>
        <v>4960</v>
      </c>
      <c r="R27" s="231">
        <f t="shared" si="10"/>
        <v>6795</v>
      </c>
      <c r="S27" s="231">
        <f t="shared" si="10"/>
        <v>147475</v>
      </c>
      <c r="T27" s="231">
        <f t="shared" si="10"/>
        <v>0</v>
      </c>
      <c r="U27" s="231">
        <f t="shared" si="10"/>
        <v>15000</v>
      </c>
      <c r="V27" s="231">
        <f t="shared" si="10"/>
        <v>183230</v>
      </c>
      <c r="W27" s="232"/>
      <c r="Y27" s="234"/>
      <c r="Z27" s="234"/>
      <c r="AA27" s="234"/>
      <c r="AB27" s="234"/>
    </row>
    <row r="28" spans="1:29" s="217" customFormat="1" ht="75" customHeight="1" x14ac:dyDescent="0.25">
      <c r="A28" s="209">
        <v>1</v>
      </c>
      <c r="B28" s="210" t="s">
        <v>174</v>
      </c>
      <c r="C28" s="211" t="s">
        <v>37</v>
      </c>
      <c r="D28" s="209" t="s">
        <v>236</v>
      </c>
      <c r="E28" s="212">
        <v>2021</v>
      </c>
      <c r="F28" s="212">
        <v>2024</v>
      </c>
      <c r="G28" s="209" t="s">
        <v>269</v>
      </c>
      <c r="H28" s="213" t="s">
        <v>505</v>
      </c>
      <c r="I28" s="198">
        <v>1300000</v>
      </c>
      <c r="J28" s="198">
        <f>I28-980000</f>
        <v>320000</v>
      </c>
      <c r="K28" s="198"/>
      <c r="L28" s="198"/>
      <c r="M28" s="198">
        <v>198230</v>
      </c>
      <c r="N28" s="198">
        <f>SUM(O28:S28)</f>
        <v>183230</v>
      </c>
      <c r="O28" s="198"/>
      <c r="P28" s="198">
        <v>24000</v>
      </c>
      <c r="Q28" s="198">
        <v>4960</v>
      </c>
      <c r="R28" s="198">
        <v>6795</v>
      </c>
      <c r="S28" s="215">
        <f>162475-15000</f>
        <v>147475</v>
      </c>
      <c r="T28" s="198">
        <f t="shared" ref="T28" si="11">IF(V28&gt;M28,V28-M28,0)</f>
        <v>0</v>
      </c>
      <c r="U28" s="198">
        <v>15000</v>
      </c>
      <c r="V28" s="215">
        <f>M28-U28</f>
        <v>183230</v>
      </c>
      <c r="W28" s="216"/>
      <c r="Y28" s="218"/>
      <c r="Z28" s="218">
        <v>1</v>
      </c>
      <c r="AA28" s="218"/>
      <c r="AB28" s="218"/>
    </row>
    <row r="29" spans="1:29" s="217" customFormat="1" ht="53.85" customHeight="1" x14ac:dyDescent="0.25">
      <c r="A29" s="219" t="s">
        <v>595</v>
      </c>
      <c r="B29" s="220" t="s">
        <v>596</v>
      </c>
      <c r="C29" s="211"/>
      <c r="D29" s="219"/>
      <c r="E29" s="212"/>
      <c r="F29" s="212"/>
      <c r="G29" s="219"/>
      <c r="H29" s="221"/>
      <c r="I29" s="222">
        <f>I30</f>
        <v>30000</v>
      </c>
      <c r="J29" s="222">
        <f t="shared" ref="J29:V31" si="12">J30</f>
        <v>30000</v>
      </c>
      <c r="K29" s="222">
        <f t="shared" si="12"/>
        <v>0</v>
      </c>
      <c r="L29" s="222">
        <f t="shared" si="12"/>
        <v>0</v>
      </c>
      <c r="M29" s="222">
        <f t="shared" si="12"/>
        <v>0</v>
      </c>
      <c r="N29" s="222">
        <f t="shared" si="12"/>
        <v>0</v>
      </c>
      <c r="O29" s="222">
        <f t="shared" si="12"/>
        <v>0</v>
      </c>
      <c r="P29" s="222">
        <f t="shared" si="12"/>
        <v>0</v>
      </c>
      <c r="Q29" s="222">
        <f t="shared" si="12"/>
        <v>0</v>
      </c>
      <c r="R29" s="222">
        <f t="shared" si="12"/>
        <v>0</v>
      </c>
      <c r="S29" s="222">
        <f t="shared" si="12"/>
        <v>0</v>
      </c>
      <c r="T29" s="222">
        <f t="shared" si="12"/>
        <v>15000</v>
      </c>
      <c r="U29" s="222">
        <f t="shared" si="12"/>
        <v>0</v>
      </c>
      <c r="V29" s="222">
        <f t="shared" si="12"/>
        <v>15000</v>
      </c>
      <c r="W29" s="216"/>
      <c r="Y29" s="218"/>
      <c r="Z29" s="218"/>
      <c r="AA29" s="218"/>
      <c r="AB29" s="218"/>
    </row>
    <row r="30" spans="1:29" s="217" customFormat="1" ht="43.5" customHeight="1" x14ac:dyDescent="0.25">
      <c r="A30" s="223" t="s">
        <v>591</v>
      </c>
      <c r="B30" s="224" t="s">
        <v>35</v>
      </c>
      <c r="C30" s="211"/>
      <c r="D30" s="219"/>
      <c r="E30" s="212"/>
      <c r="F30" s="212"/>
      <c r="G30" s="219"/>
      <c r="H30" s="221"/>
      <c r="I30" s="222">
        <f>I31</f>
        <v>30000</v>
      </c>
      <c r="J30" s="222">
        <f t="shared" si="12"/>
        <v>30000</v>
      </c>
      <c r="K30" s="222">
        <f t="shared" si="12"/>
        <v>0</v>
      </c>
      <c r="L30" s="222">
        <f t="shared" si="12"/>
        <v>0</v>
      </c>
      <c r="M30" s="222">
        <f t="shared" si="12"/>
        <v>0</v>
      </c>
      <c r="N30" s="222">
        <f t="shared" si="12"/>
        <v>0</v>
      </c>
      <c r="O30" s="222">
        <f t="shared" si="12"/>
        <v>0</v>
      </c>
      <c r="P30" s="222">
        <f t="shared" si="12"/>
        <v>0</v>
      </c>
      <c r="Q30" s="222">
        <f t="shared" si="12"/>
        <v>0</v>
      </c>
      <c r="R30" s="222">
        <f t="shared" si="12"/>
        <v>0</v>
      </c>
      <c r="S30" s="222">
        <f t="shared" si="12"/>
        <v>0</v>
      </c>
      <c r="T30" s="222">
        <f t="shared" si="12"/>
        <v>15000</v>
      </c>
      <c r="U30" s="222">
        <f t="shared" si="12"/>
        <v>0</v>
      </c>
      <c r="V30" s="222">
        <f>V31</f>
        <v>15000</v>
      </c>
      <c r="W30" s="216"/>
      <c r="Y30" s="218"/>
      <c r="Z30" s="218"/>
      <c r="AA30" s="218"/>
      <c r="AB30" s="218"/>
    </row>
    <row r="31" spans="1:29" s="233" customFormat="1" ht="39.75" customHeight="1" x14ac:dyDescent="0.25">
      <c r="A31" s="225" t="s">
        <v>93</v>
      </c>
      <c r="B31" s="226" t="s">
        <v>94</v>
      </c>
      <c r="C31" s="235"/>
      <c r="D31" s="228"/>
      <c r="E31" s="236"/>
      <c r="F31" s="236"/>
      <c r="G31" s="228"/>
      <c r="H31" s="230"/>
      <c r="I31" s="231">
        <f>I32</f>
        <v>30000</v>
      </c>
      <c r="J31" s="231">
        <f t="shared" si="12"/>
        <v>30000</v>
      </c>
      <c r="K31" s="231">
        <f t="shared" si="12"/>
        <v>0</v>
      </c>
      <c r="L31" s="231">
        <f t="shared" si="12"/>
        <v>0</v>
      </c>
      <c r="M31" s="231">
        <f t="shared" si="12"/>
        <v>0</v>
      </c>
      <c r="N31" s="231">
        <f t="shared" si="12"/>
        <v>0</v>
      </c>
      <c r="O31" s="231">
        <f t="shared" si="12"/>
        <v>0</v>
      </c>
      <c r="P31" s="231">
        <f t="shared" si="12"/>
        <v>0</v>
      </c>
      <c r="Q31" s="231">
        <f t="shared" si="12"/>
        <v>0</v>
      </c>
      <c r="R31" s="231">
        <f t="shared" si="12"/>
        <v>0</v>
      </c>
      <c r="S31" s="231">
        <f t="shared" si="12"/>
        <v>0</v>
      </c>
      <c r="T31" s="231">
        <f t="shared" si="12"/>
        <v>15000</v>
      </c>
      <c r="U31" s="231">
        <f t="shared" si="12"/>
        <v>0</v>
      </c>
      <c r="V31" s="231">
        <f t="shared" si="12"/>
        <v>15000</v>
      </c>
      <c r="W31" s="237"/>
      <c r="Y31" s="238"/>
      <c r="Z31" s="238"/>
      <c r="AA31" s="238"/>
      <c r="AB31" s="238"/>
    </row>
    <row r="32" spans="1:29" s="217" customFormat="1" ht="41.25" customHeight="1" x14ac:dyDescent="0.25">
      <c r="A32" s="209">
        <v>1</v>
      </c>
      <c r="B32" s="210" t="s">
        <v>597</v>
      </c>
      <c r="C32" s="211"/>
      <c r="D32" s="209"/>
      <c r="E32" s="212"/>
      <c r="F32" s="212"/>
      <c r="G32" s="209"/>
      <c r="H32" s="213" t="s">
        <v>598</v>
      </c>
      <c r="I32" s="198">
        <v>30000</v>
      </c>
      <c r="J32" s="198">
        <v>30000</v>
      </c>
      <c r="K32" s="198"/>
      <c r="L32" s="198"/>
      <c r="M32" s="198"/>
      <c r="N32" s="198">
        <f t="shared" ref="N32" si="13">SUM(O32:S32)</f>
        <v>0</v>
      </c>
      <c r="O32" s="198"/>
      <c r="P32" s="198"/>
      <c r="Q32" s="198"/>
      <c r="R32" s="198"/>
      <c r="S32" s="215"/>
      <c r="T32" s="198">
        <f>IF(V32&gt;M32,V32-M32,0)</f>
        <v>15000</v>
      </c>
      <c r="U32" s="198">
        <f t="shared" ref="U32" si="14">IF(V32&lt;M32,M32-V32,0)</f>
        <v>0</v>
      </c>
      <c r="V32" s="215">
        <v>15000</v>
      </c>
      <c r="W32" s="216"/>
      <c r="Y32" s="218"/>
      <c r="Z32" s="218"/>
      <c r="AA32" s="218"/>
      <c r="AB32" s="218"/>
    </row>
    <row r="33" spans="25:28" x14ac:dyDescent="0.25">
      <c r="Y33" s="185"/>
      <c r="Z33" s="185"/>
      <c r="AA33" s="185"/>
      <c r="AB33" s="185"/>
    </row>
    <row r="34" spans="25:28" x14ac:dyDescent="0.25">
      <c r="Y34" s="185"/>
      <c r="Z34" s="185"/>
      <c r="AA34" s="185"/>
      <c r="AB34" s="185"/>
    </row>
  </sheetData>
  <mergeCells count="38">
    <mergeCell ref="E7:E11"/>
    <mergeCell ref="F7:F11"/>
    <mergeCell ref="H7:H11"/>
    <mergeCell ref="I7:J7"/>
    <mergeCell ref="K7:K11"/>
    <mergeCell ref="I8:I11"/>
    <mergeCell ref="J8:J11"/>
    <mergeCell ref="Y5:AB5"/>
    <mergeCell ref="Y6:Y10"/>
    <mergeCell ref="Z6:Z10"/>
    <mergeCell ref="AA6:AA10"/>
    <mergeCell ref="AB6:AB10"/>
    <mergeCell ref="K5:L6"/>
    <mergeCell ref="M5:M11"/>
    <mergeCell ref="N5:S6"/>
    <mergeCell ref="T5:U6"/>
    <mergeCell ref="W5:W11"/>
    <mergeCell ref="R7:R11"/>
    <mergeCell ref="S7:S11"/>
    <mergeCell ref="T7:T11"/>
    <mergeCell ref="U7:U11"/>
    <mergeCell ref="L7:L11"/>
    <mergeCell ref="A1:W1"/>
    <mergeCell ref="A2:W2"/>
    <mergeCell ref="A3:W3"/>
    <mergeCell ref="A4:W4"/>
    <mergeCell ref="A5:A11"/>
    <mergeCell ref="B5:B11"/>
    <mergeCell ref="C5:C11"/>
    <mergeCell ref="D5:D11"/>
    <mergeCell ref="E5:F6"/>
    <mergeCell ref="G5:G11"/>
    <mergeCell ref="V5:V11"/>
    <mergeCell ref="N7:N11"/>
    <mergeCell ref="O7:O11"/>
    <mergeCell ref="P7:P11"/>
    <mergeCell ref="Q7:Q11"/>
    <mergeCell ref="H5:J6"/>
  </mergeCells>
  <pageMargins left="0.70866141732283472" right="0.70866141732283472" top="0.74803149606299213" bottom="0.74803149606299213" header="0.31496062992125984" footer="0.31496062992125984"/>
  <pageSetup paperSize="9"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8"/>
  <sheetViews>
    <sheetView showZeros="0" tabSelected="1" view="pageBreakPreview" zoomScale="55" zoomScaleNormal="60" zoomScaleSheetLayoutView="55" workbookViewId="0">
      <selection activeCell="D13" sqref="D13"/>
    </sheetView>
  </sheetViews>
  <sheetFormatPr defaultRowHeight="15.75" x14ac:dyDescent="0.25"/>
  <cols>
    <col min="1" max="1" width="10.42578125" style="263" customWidth="1"/>
    <col min="2" max="2" width="50" style="240" customWidth="1"/>
    <col min="3" max="3" width="21.85546875" style="240" customWidth="1"/>
    <col min="4" max="4" width="15.28515625" style="240" customWidth="1"/>
    <col min="5" max="5" width="18" style="240" customWidth="1"/>
    <col min="6" max="7" width="13" style="240" customWidth="1"/>
    <col min="8" max="8" width="17.85546875" style="264" customWidth="1"/>
    <col min="9" max="9" width="13.140625" style="264" customWidth="1"/>
    <col min="10" max="10" width="11.28515625" style="240" customWidth="1"/>
    <col min="11" max="11" width="9.7109375" style="240" customWidth="1"/>
    <col min="12" max="12" width="17.42578125" style="240" customWidth="1"/>
    <col min="13" max="14" width="17.5703125" style="240" customWidth="1"/>
    <col min="15" max="16" width="24.140625" style="240" customWidth="1"/>
    <col min="17" max="256" width="9" style="240"/>
    <col min="257" max="257" width="10.42578125" style="240" customWidth="1"/>
    <col min="258" max="258" width="50" style="240" customWidth="1"/>
    <col min="259" max="259" width="21.85546875" style="240" customWidth="1"/>
    <col min="260" max="260" width="15.28515625" style="240" customWidth="1"/>
    <col min="261" max="261" width="18" style="240" customWidth="1"/>
    <col min="262" max="263" width="13" style="240" customWidth="1"/>
    <col min="264" max="264" width="17.85546875" style="240" customWidth="1"/>
    <col min="265" max="265" width="13.140625" style="240" customWidth="1"/>
    <col min="266" max="266" width="11.28515625" style="240" customWidth="1"/>
    <col min="267" max="267" width="9.7109375" style="240" customWidth="1"/>
    <col min="268" max="268" width="17.42578125" style="240" customWidth="1"/>
    <col min="269" max="270" width="17.5703125" style="240" customWidth="1"/>
    <col min="271" max="272" width="24.140625" style="240" customWidth="1"/>
    <col min="273" max="512" width="9" style="240"/>
    <col min="513" max="513" width="10.42578125" style="240" customWidth="1"/>
    <col min="514" max="514" width="50" style="240" customWidth="1"/>
    <col min="515" max="515" width="21.85546875" style="240" customWidth="1"/>
    <col min="516" max="516" width="15.28515625" style="240" customWidth="1"/>
    <col min="517" max="517" width="18" style="240" customWidth="1"/>
    <col min="518" max="519" width="13" style="240" customWidth="1"/>
    <col min="520" max="520" width="17.85546875" style="240" customWidth="1"/>
    <col min="521" max="521" width="13.140625" style="240" customWidth="1"/>
    <col min="522" max="522" width="11.28515625" style="240" customWidth="1"/>
    <col min="523" max="523" width="9.7109375" style="240" customWidth="1"/>
    <col min="524" max="524" width="17.42578125" style="240" customWidth="1"/>
    <col min="525" max="526" width="17.5703125" style="240" customWidth="1"/>
    <col min="527" max="528" width="24.140625" style="240" customWidth="1"/>
    <col min="529" max="768" width="9" style="240"/>
    <col min="769" max="769" width="10.42578125" style="240" customWidth="1"/>
    <col min="770" max="770" width="50" style="240" customWidth="1"/>
    <col min="771" max="771" width="21.85546875" style="240" customWidth="1"/>
    <col min="772" max="772" width="15.28515625" style="240" customWidth="1"/>
    <col min="773" max="773" width="18" style="240" customWidth="1"/>
    <col min="774" max="775" width="13" style="240" customWidth="1"/>
    <col min="776" max="776" width="17.85546875" style="240" customWidth="1"/>
    <col min="777" max="777" width="13.140625" style="240" customWidth="1"/>
    <col min="778" max="778" width="11.28515625" style="240" customWidth="1"/>
    <col min="779" max="779" width="9.7109375" style="240" customWidth="1"/>
    <col min="780" max="780" width="17.42578125" style="240" customWidth="1"/>
    <col min="781" max="782" width="17.5703125" style="240" customWidth="1"/>
    <col min="783" max="784" width="24.140625" style="240" customWidth="1"/>
    <col min="785" max="1024" width="9" style="240"/>
    <col min="1025" max="1025" width="10.42578125" style="240" customWidth="1"/>
    <col min="1026" max="1026" width="50" style="240" customWidth="1"/>
    <col min="1027" max="1027" width="21.85546875" style="240" customWidth="1"/>
    <col min="1028" max="1028" width="15.28515625" style="240" customWidth="1"/>
    <col min="1029" max="1029" width="18" style="240" customWidth="1"/>
    <col min="1030" max="1031" width="13" style="240" customWidth="1"/>
    <col min="1032" max="1032" width="17.85546875" style="240" customWidth="1"/>
    <col min="1033" max="1033" width="13.140625" style="240" customWidth="1"/>
    <col min="1034" max="1034" width="11.28515625" style="240" customWidth="1"/>
    <col min="1035" max="1035" width="9.7109375" style="240" customWidth="1"/>
    <col min="1036" max="1036" width="17.42578125" style="240" customWidth="1"/>
    <col min="1037" max="1038" width="17.5703125" style="240" customWidth="1"/>
    <col min="1039" max="1040" width="24.140625" style="240" customWidth="1"/>
    <col min="1041" max="1280" width="9" style="240"/>
    <col min="1281" max="1281" width="10.42578125" style="240" customWidth="1"/>
    <col min="1282" max="1282" width="50" style="240" customWidth="1"/>
    <col min="1283" max="1283" width="21.85546875" style="240" customWidth="1"/>
    <col min="1284" max="1284" width="15.28515625" style="240" customWidth="1"/>
    <col min="1285" max="1285" width="18" style="240" customWidth="1"/>
    <col min="1286" max="1287" width="13" style="240" customWidth="1"/>
    <col min="1288" max="1288" width="17.85546875" style="240" customWidth="1"/>
    <col min="1289" max="1289" width="13.140625" style="240" customWidth="1"/>
    <col min="1290" max="1290" width="11.28515625" style="240" customWidth="1"/>
    <col min="1291" max="1291" width="9.7109375" style="240" customWidth="1"/>
    <col min="1292" max="1292" width="17.42578125" style="240" customWidth="1"/>
    <col min="1293" max="1294" width="17.5703125" style="240" customWidth="1"/>
    <col min="1295" max="1296" width="24.140625" style="240" customWidth="1"/>
    <col min="1297" max="1536" width="9" style="240"/>
    <col min="1537" max="1537" width="10.42578125" style="240" customWidth="1"/>
    <col min="1538" max="1538" width="50" style="240" customWidth="1"/>
    <col min="1539" max="1539" width="21.85546875" style="240" customWidth="1"/>
    <col min="1540" max="1540" width="15.28515625" style="240" customWidth="1"/>
    <col min="1541" max="1541" width="18" style="240" customWidth="1"/>
    <col min="1542" max="1543" width="13" style="240" customWidth="1"/>
    <col min="1544" max="1544" width="17.85546875" style="240" customWidth="1"/>
    <col min="1545" max="1545" width="13.140625" style="240" customWidth="1"/>
    <col min="1546" max="1546" width="11.28515625" style="240" customWidth="1"/>
    <col min="1547" max="1547" width="9.7109375" style="240" customWidth="1"/>
    <col min="1548" max="1548" width="17.42578125" style="240" customWidth="1"/>
    <col min="1549" max="1550" width="17.5703125" style="240" customWidth="1"/>
    <col min="1551" max="1552" width="24.140625" style="240" customWidth="1"/>
    <col min="1553" max="1792" width="9" style="240"/>
    <col min="1793" max="1793" width="10.42578125" style="240" customWidth="1"/>
    <col min="1794" max="1794" width="50" style="240" customWidth="1"/>
    <col min="1795" max="1795" width="21.85546875" style="240" customWidth="1"/>
    <col min="1796" max="1796" width="15.28515625" style="240" customWidth="1"/>
    <col min="1797" max="1797" width="18" style="240" customWidth="1"/>
    <col min="1798" max="1799" width="13" style="240" customWidth="1"/>
    <col min="1800" max="1800" width="17.85546875" style="240" customWidth="1"/>
    <col min="1801" max="1801" width="13.140625" style="240" customWidth="1"/>
    <col min="1802" max="1802" width="11.28515625" style="240" customWidth="1"/>
    <col min="1803" max="1803" width="9.7109375" style="240" customWidth="1"/>
    <col min="1804" max="1804" width="17.42578125" style="240" customWidth="1"/>
    <col min="1805" max="1806" width="17.5703125" style="240" customWidth="1"/>
    <col min="1807" max="1808" width="24.140625" style="240" customWidth="1"/>
    <col min="1809" max="2048" width="9" style="240"/>
    <col min="2049" max="2049" width="10.42578125" style="240" customWidth="1"/>
    <col min="2050" max="2050" width="50" style="240" customWidth="1"/>
    <col min="2051" max="2051" width="21.85546875" style="240" customWidth="1"/>
    <col min="2052" max="2052" width="15.28515625" style="240" customWidth="1"/>
    <col min="2053" max="2053" width="18" style="240" customWidth="1"/>
    <col min="2054" max="2055" width="13" style="240" customWidth="1"/>
    <col min="2056" max="2056" width="17.85546875" style="240" customWidth="1"/>
    <col min="2057" max="2057" width="13.140625" style="240" customWidth="1"/>
    <col min="2058" max="2058" width="11.28515625" style="240" customWidth="1"/>
    <col min="2059" max="2059" width="9.7109375" style="240" customWidth="1"/>
    <col min="2060" max="2060" width="17.42578125" style="240" customWidth="1"/>
    <col min="2061" max="2062" width="17.5703125" style="240" customWidth="1"/>
    <col min="2063" max="2064" width="24.140625" style="240" customWidth="1"/>
    <col min="2065" max="2304" width="9" style="240"/>
    <col min="2305" max="2305" width="10.42578125" style="240" customWidth="1"/>
    <col min="2306" max="2306" width="50" style="240" customWidth="1"/>
    <col min="2307" max="2307" width="21.85546875" style="240" customWidth="1"/>
    <col min="2308" max="2308" width="15.28515625" style="240" customWidth="1"/>
    <col min="2309" max="2309" width="18" style="240" customWidth="1"/>
    <col min="2310" max="2311" width="13" style="240" customWidth="1"/>
    <col min="2312" max="2312" width="17.85546875" style="240" customWidth="1"/>
    <col min="2313" max="2313" width="13.140625" style="240" customWidth="1"/>
    <col min="2314" max="2314" width="11.28515625" style="240" customWidth="1"/>
    <col min="2315" max="2315" width="9.7109375" style="240" customWidth="1"/>
    <col min="2316" max="2316" width="17.42578125" style="240" customWidth="1"/>
    <col min="2317" max="2318" width="17.5703125" style="240" customWidth="1"/>
    <col min="2319" max="2320" width="24.140625" style="240" customWidth="1"/>
    <col min="2321" max="2560" width="9" style="240"/>
    <col min="2561" max="2561" width="10.42578125" style="240" customWidth="1"/>
    <col min="2562" max="2562" width="50" style="240" customWidth="1"/>
    <col min="2563" max="2563" width="21.85546875" style="240" customWidth="1"/>
    <col min="2564" max="2564" width="15.28515625" style="240" customWidth="1"/>
    <col min="2565" max="2565" width="18" style="240" customWidth="1"/>
    <col min="2566" max="2567" width="13" style="240" customWidth="1"/>
    <col min="2568" max="2568" width="17.85546875" style="240" customWidth="1"/>
    <col min="2569" max="2569" width="13.140625" style="240" customWidth="1"/>
    <col min="2570" max="2570" width="11.28515625" style="240" customWidth="1"/>
    <col min="2571" max="2571" width="9.7109375" style="240" customWidth="1"/>
    <col min="2572" max="2572" width="17.42578125" style="240" customWidth="1"/>
    <col min="2573" max="2574" width="17.5703125" style="240" customWidth="1"/>
    <col min="2575" max="2576" width="24.140625" style="240" customWidth="1"/>
    <col min="2577" max="2816" width="9" style="240"/>
    <col min="2817" max="2817" width="10.42578125" style="240" customWidth="1"/>
    <col min="2818" max="2818" width="50" style="240" customWidth="1"/>
    <col min="2819" max="2819" width="21.85546875" style="240" customWidth="1"/>
    <col min="2820" max="2820" width="15.28515625" style="240" customWidth="1"/>
    <col min="2821" max="2821" width="18" style="240" customWidth="1"/>
    <col min="2822" max="2823" width="13" style="240" customWidth="1"/>
    <col min="2824" max="2824" width="17.85546875" style="240" customWidth="1"/>
    <col min="2825" max="2825" width="13.140625" style="240" customWidth="1"/>
    <col min="2826" max="2826" width="11.28515625" style="240" customWidth="1"/>
    <col min="2827" max="2827" width="9.7109375" style="240" customWidth="1"/>
    <col min="2828" max="2828" width="17.42578125" style="240" customWidth="1"/>
    <col min="2829" max="2830" width="17.5703125" style="240" customWidth="1"/>
    <col min="2831" max="2832" width="24.140625" style="240" customWidth="1"/>
    <col min="2833" max="3072" width="9" style="240"/>
    <col min="3073" max="3073" width="10.42578125" style="240" customWidth="1"/>
    <col min="3074" max="3074" width="50" style="240" customWidth="1"/>
    <col min="3075" max="3075" width="21.85546875" style="240" customWidth="1"/>
    <col min="3076" max="3076" width="15.28515625" style="240" customWidth="1"/>
    <col min="3077" max="3077" width="18" style="240" customWidth="1"/>
    <col min="3078" max="3079" width="13" style="240" customWidth="1"/>
    <col min="3080" max="3080" width="17.85546875" style="240" customWidth="1"/>
    <col min="3081" max="3081" width="13.140625" style="240" customWidth="1"/>
    <col min="3082" max="3082" width="11.28515625" style="240" customWidth="1"/>
    <col min="3083" max="3083" width="9.7109375" style="240" customWidth="1"/>
    <col min="3084" max="3084" width="17.42578125" style="240" customWidth="1"/>
    <col min="3085" max="3086" width="17.5703125" style="240" customWidth="1"/>
    <col min="3087" max="3088" width="24.140625" style="240" customWidth="1"/>
    <col min="3089" max="3328" width="9" style="240"/>
    <col min="3329" max="3329" width="10.42578125" style="240" customWidth="1"/>
    <col min="3330" max="3330" width="50" style="240" customWidth="1"/>
    <col min="3331" max="3331" width="21.85546875" style="240" customWidth="1"/>
    <col min="3332" max="3332" width="15.28515625" style="240" customWidth="1"/>
    <col min="3333" max="3333" width="18" style="240" customWidth="1"/>
    <col min="3334" max="3335" width="13" style="240" customWidth="1"/>
    <col min="3336" max="3336" width="17.85546875" style="240" customWidth="1"/>
    <col min="3337" max="3337" width="13.140625" style="240" customWidth="1"/>
    <col min="3338" max="3338" width="11.28515625" style="240" customWidth="1"/>
    <col min="3339" max="3339" width="9.7109375" style="240" customWidth="1"/>
    <col min="3340" max="3340" width="17.42578125" style="240" customWidth="1"/>
    <col min="3341" max="3342" width="17.5703125" style="240" customWidth="1"/>
    <col min="3343" max="3344" width="24.140625" style="240" customWidth="1"/>
    <col min="3345" max="3584" width="9" style="240"/>
    <col min="3585" max="3585" width="10.42578125" style="240" customWidth="1"/>
    <col min="3586" max="3586" width="50" style="240" customWidth="1"/>
    <col min="3587" max="3587" width="21.85546875" style="240" customWidth="1"/>
    <col min="3588" max="3588" width="15.28515625" style="240" customWidth="1"/>
    <col min="3589" max="3589" width="18" style="240" customWidth="1"/>
    <col min="3590" max="3591" width="13" style="240" customWidth="1"/>
    <col min="3592" max="3592" width="17.85546875" style="240" customWidth="1"/>
    <col min="3593" max="3593" width="13.140625" style="240" customWidth="1"/>
    <col min="3594" max="3594" width="11.28515625" style="240" customWidth="1"/>
    <col min="3595" max="3595" width="9.7109375" style="240" customWidth="1"/>
    <col min="3596" max="3596" width="17.42578125" style="240" customWidth="1"/>
    <col min="3597" max="3598" width="17.5703125" style="240" customWidth="1"/>
    <col min="3599" max="3600" width="24.140625" style="240" customWidth="1"/>
    <col min="3601" max="3840" width="9" style="240"/>
    <col min="3841" max="3841" width="10.42578125" style="240" customWidth="1"/>
    <col min="3842" max="3842" width="50" style="240" customWidth="1"/>
    <col min="3843" max="3843" width="21.85546875" style="240" customWidth="1"/>
    <col min="3844" max="3844" width="15.28515625" style="240" customWidth="1"/>
    <col min="3845" max="3845" width="18" style="240" customWidth="1"/>
    <col min="3846" max="3847" width="13" style="240" customWidth="1"/>
    <col min="3848" max="3848" width="17.85546875" style="240" customWidth="1"/>
    <col min="3849" max="3849" width="13.140625" style="240" customWidth="1"/>
    <col min="3850" max="3850" width="11.28515625" style="240" customWidth="1"/>
    <col min="3851" max="3851" width="9.7109375" style="240" customWidth="1"/>
    <col min="3852" max="3852" width="17.42578125" style="240" customWidth="1"/>
    <col min="3853" max="3854" width="17.5703125" style="240" customWidth="1"/>
    <col min="3855" max="3856" width="24.140625" style="240" customWidth="1"/>
    <col min="3857" max="4096" width="9" style="240"/>
    <col min="4097" max="4097" width="10.42578125" style="240" customWidth="1"/>
    <col min="4098" max="4098" width="50" style="240" customWidth="1"/>
    <col min="4099" max="4099" width="21.85546875" style="240" customWidth="1"/>
    <col min="4100" max="4100" width="15.28515625" style="240" customWidth="1"/>
    <col min="4101" max="4101" width="18" style="240" customWidth="1"/>
    <col min="4102" max="4103" width="13" style="240" customWidth="1"/>
    <col min="4104" max="4104" width="17.85546875" style="240" customWidth="1"/>
    <col min="4105" max="4105" width="13.140625" style="240" customWidth="1"/>
    <col min="4106" max="4106" width="11.28515625" style="240" customWidth="1"/>
    <col min="4107" max="4107" width="9.7109375" style="240" customWidth="1"/>
    <col min="4108" max="4108" width="17.42578125" style="240" customWidth="1"/>
    <col min="4109" max="4110" width="17.5703125" style="240" customWidth="1"/>
    <col min="4111" max="4112" width="24.140625" style="240" customWidth="1"/>
    <col min="4113" max="4352" width="9" style="240"/>
    <col min="4353" max="4353" width="10.42578125" style="240" customWidth="1"/>
    <col min="4354" max="4354" width="50" style="240" customWidth="1"/>
    <col min="4355" max="4355" width="21.85546875" style="240" customWidth="1"/>
    <col min="4356" max="4356" width="15.28515625" style="240" customWidth="1"/>
    <col min="4357" max="4357" width="18" style="240" customWidth="1"/>
    <col min="4358" max="4359" width="13" style="240" customWidth="1"/>
    <col min="4360" max="4360" width="17.85546875" style="240" customWidth="1"/>
    <col min="4361" max="4361" width="13.140625" style="240" customWidth="1"/>
    <col min="4362" max="4362" width="11.28515625" style="240" customWidth="1"/>
    <col min="4363" max="4363" width="9.7109375" style="240" customWidth="1"/>
    <col min="4364" max="4364" width="17.42578125" style="240" customWidth="1"/>
    <col min="4365" max="4366" width="17.5703125" style="240" customWidth="1"/>
    <col min="4367" max="4368" width="24.140625" style="240" customWidth="1"/>
    <col min="4369" max="4608" width="9" style="240"/>
    <col min="4609" max="4609" width="10.42578125" style="240" customWidth="1"/>
    <col min="4610" max="4610" width="50" style="240" customWidth="1"/>
    <col min="4611" max="4611" width="21.85546875" style="240" customWidth="1"/>
    <col min="4612" max="4612" width="15.28515625" style="240" customWidth="1"/>
    <col min="4613" max="4613" width="18" style="240" customWidth="1"/>
    <col min="4614" max="4615" width="13" style="240" customWidth="1"/>
    <col min="4616" max="4616" width="17.85546875" style="240" customWidth="1"/>
    <col min="4617" max="4617" width="13.140625" style="240" customWidth="1"/>
    <col min="4618" max="4618" width="11.28515625" style="240" customWidth="1"/>
    <col min="4619" max="4619" width="9.7109375" style="240" customWidth="1"/>
    <col min="4620" max="4620" width="17.42578125" style="240" customWidth="1"/>
    <col min="4621" max="4622" width="17.5703125" style="240" customWidth="1"/>
    <col min="4623" max="4624" width="24.140625" style="240" customWidth="1"/>
    <col min="4625" max="4864" width="9" style="240"/>
    <col min="4865" max="4865" width="10.42578125" style="240" customWidth="1"/>
    <col min="4866" max="4866" width="50" style="240" customWidth="1"/>
    <col min="4867" max="4867" width="21.85546875" style="240" customWidth="1"/>
    <col min="4868" max="4868" width="15.28515625" style="240" customWidth="1"/>
    <col min="4869" max="4869" width="18" style="240" customWidth="1"/>
    <col min="4870" max="4871" width="13" style="240" customWidth="1"/>
    <col min="4872" max="4872" width="17.85546875" style="240" customWidth="1"/>
    <col min="4873" max="4873" width="13.140625" style="240" customWidth="1"/>
    <col min="4874" max="4874" width="11.28515625" style="240" customWidth="1"/>
    <col min="4875" max="4875" width="9.7109375" style="240" customWidth="1"/>
    <col min="4876" max="4876" width="17.42578125" style="240" customWidth="1"/>
    <col min="4877" max="4878" width="17.5703125" style="240" customWidth="1"/>
    <col min="4879" max="4880" width="24.140625" style="240" customWidth="1"/>
    <col min="4881" max="5120" width="9" style="240"/>
    <col min="5121" max="5121" width="10.42578125" style="240" customWidth="1"/>
    <col min="5122" max="5122" width="50" style="240" customWidth="1"/>
    <col min="5123" max="5123" width="21.85546875" style="240" customWidth="1"/>
    <col min="5124" max="5124" width="15.28515625" style="240" customWidth="1"/>
    <col min="5125" max="5125" width="18" style="240" customWidth="1"/>
    <col min="5126" max="5127" width="13" style="240" customWidth="1"/>
    <col min="5128" max="5128" width="17.85546875" style="240" customWidth="1"/>
    <col min="5129" max="5129" width="13.140625" style="240" customWidth="1"/>
    <col min="5130" max="5130" width="11.28515625" style="240" customWidth="1"/>
    <col min="5131" max="5131" width="9.7109375" style="240" customWidth="1"/>
    <col min="5132" max="5132" width="17.42578125" style="240" customWidth="1"/>
    <col min="5133" max="5134" width="17.5703125" style="240" customWidth="1"/>
    <col min="5135" max="5136" width="24.140625" style="240" customWidth="1"/>
    <col min="5137" max="5376" width="9" style="240"/>
    <col min="5377" max="5377" width="10.42578125" style="240" customWidth="1"/>
    <col min="5378" max="5378" width="50" style="240" customWidth="1"/>
    <col min="5379" max="5379" width="21.85546875" style="240" customWidth="1"/>
    <col min="5380" max="5380" width="15.28515625" style="240" customWidth="1"/>
    <col min="5381" max="5381" width="18" style="240" customWidth="1"/>
    <col min="5382" max="5383" width="13" style="240" customWidth="1"/>
    <col min="5384" max="5384" width="17.85546875" style="240" customWidth="1"/>
    <col min="5385" max="5385" width="13.140625" style="240" customWidth="1"/>
    <col min="5386" max="5386" width="11.28515625" style="240" customWidth="1"/>
    <col min="5387" max="5387" width="9.7109375" style="240" customWidth="1"/>
    <col min="5388" max="5388" width="17.42578125" style="240" customWidth="1"/>
    <col min="5389" max="5390" width="17.5703125" style="240" customWidth="1"/>
    <col min="5391" max="5392" width="24.140625" style="240" customWidth="1"/>
    <col min="5393" max="5632" width="9" style="240"/>
    <col min="5633" max="5633" width="10.42578125" style="240" customWidth="1"/>
    <col min="5634" max="5634" width="50" style="240" customWidth="1"/>
    <col min="5635" max="5635" width="21.85546875" style="240" customWidth="1"/>
    <col min="5636" max="5636" width="15.28515625" style="240" customWidth="1"/>
    <col min="5637" max="5637" width="18" style="240" customWidth="1"/>
    <col min="5638" max="5639" width="13" style="240" customWidth="1"/>
    <col min="5640" max="5640" width="17.85546875" style="240" customWidth="1"/>
    <col min="5641" max="5641" width="13.140625" style="240" customWidth="1"/>
    <col min="5642" max="5642" width="11.28515625" style="240" customWidth="1"/>
    <col min="5643" max="5643" width="9.7109375" style="240" customWidth="1"/>
    <col min="5644" max="5644" width="17.42578125" style="240" customWidth="1"/>
    <col min="5645" max="5646" width="17.5703125" style="240" customWidth="1"/>
    <col min="5647" max="5648" width="24.140625" style="240" customWidth="1"/>
    <col min="5649" max="5888" width="9" style="240"/>
    <col min="5889" max="5889" width="10.42578125" style="240" customWidth="1"/>
    <col min="5890" max="5890" width="50" style="240" customWidth="1"/>
    <col min="5891" max="5891" width="21.85546875" style="240" customWidth="1"/>
    <col min="5892" max="5892" width="15.28515625" style="240" customWidth="1"/>
    <col min="5893" max="5893" width="18" style="240" customWidth="1"/>
    <col min="5894" max="5895" width="13" style="240" customWidth="1"/>
    <col min="5896" max="5896" width="17.85546875" style="240" customWidth="1"/>
    <col min="5897" max="5897" width="13.140625" style="240" customWidth="1"/>
    <col min="5898" max="5898" width="11.28515625" style="240" customWidth="1"/>
    <col min="5899" max="5899" width="9.7109375" style="240" customWidth="1"/>
    <col min="5900" max="5900" width="17.42578125" style="240" customWidth="1"/>
    <col min="5901" max="5902" width="17.5703125" style="240" customWidth="1"/>
    <col min="5903" max="5904" width="24.140625" style="240" customWidth="1"/>
    <col min="5905" max="6144" width="9" style="240"/>
    <col min="6145" max="6145" width="10.42578125" style="240" customWidth="1"/>
    <col min="6146" max="6146" width="50" style="240" customWidth="1"/>
    <col min="6147" max="6147" width="21.85546875" style="240" customWidth="1"/>
    <col min="6148" max="6148" width="15.28515625" style="240" customWidth="1"/>
    <col min="6149" max="6149" width="18" style="240" customWidth="1"/>
    <col min="6150" max="6151" width="13" style="240" customWidth="1"/>
    <col min="6152" max="6152" width="17.85546875" style="240" customWidth="1"/>
    <col min="6153" max="6153" width="13.140625" style="240" customWidth="1"/>
    <col min="6154" max="6154" width="11.28515625" style="240" customWidth="1"/>
    <col min="6155" max="6155" width="9.7109375" style="240" customWidth="1"/>
    <col min="6156" max="6156" width="17.42578125" style="240" customWidth="1"/>
    <col min="6157" max="6158" width="17.5703125" style="240" customWidth="1"/>
    <col min="6159" max="6160" width="24.140625" style="240" customWidth="1"/>
    <col min="6161" max="6400" width="9" style="240"/>
    <col min="6401" max="6401" width="10.42578125" style="240" customWidth="1"/>
    <col min="6402" max="6402" width="50" style="240" customWidth="1"/>
    <col min="6403" max="6403" width="21.85546875" style="240" customWidth="1"/>
    <col min="6404" max="6404" width="15.28515625" style="240" customWidth="1"/>
    <col min="6405" max="6405" width="18" style="240" customWidth="1"/>
    <col min="6406" max="6407" width="13" style="240" customWidth="1"/>
    <col min="6408" max="6408" width="17.85546875" style="240" customWidth="1"/>
    <col min="6409" max="6409" width="13.140625" style="240" customWidth="1"/>
    <col min="6410" max="6410" width="11.28515625" style="240" customWidth="1"/>
    <col min="6411" max="6411" width="9.7109375" style="240" customWidth="1"/>
    <col min="6412" max="6412" width="17.42578125" style="240" customWidth="1"/>
    <col min="6413" max="6414" width="17.5703125" style="240" customWidth="1"/>
    <col min="6415" max="6416" width="24.140625" style="240" customWidth="1"/>
    <col min="6417" max="6656" width="9" style="240"/>
    <col min="6657" max="6657" width="10.42578125" style="240" customWidth="1"/>
    <col min="6658" max="6658" width="50" style="240" customWidth="1"/>
    <col min="6659" max="6659" width="21.85546875" style="240" customWidth="1"/>
    <col min="6660" max="6660" width="15.28515625" style="240" customWidth="1"/>
    <col min="6661" max="6661" width="18" style="240" customWidth="1"/>
    <col min="6662" max="6663" width="13" style="240" customWidth="1"/>
    <col min="6664" max="6664" width="17.85546875" style="240" customWidth="1"/>
    <col min="6665" max="6665" width="13.140625" style="240" customWidth="1"/>
    <col min="6666" max="6666" width="11.28515625" style="240" customWidth="1"/>
    <col min="6667" max="6667" width="9.7109375" style="240" customWidth="1"/>
    <col min="6668" max="6668" width="17.42578125" style="240" customWidth="1"/>
    <col min="6669" max="6670" width="17.5703125" style="240" customWidth="1"/>
    <col min="6671" max="6672" width="24.140625" style="240" customWidth="1"/>
    <col min="6673" max="6912" width="9" style="240"/>
    <col min="6913" max="6913" width="10.42578125" style="240" customWidth="1"/>
    <col min="6914" max="6914" width="50" style="240" customWidth="1"/>
    <col min="6915" max="6915" width="21.85546875" style="240" customWidth="1"/>
    <col min="6916" max="6916" width="15.28515625" style="240" customWidth="1"/>
    <col min="6917" max="6917" width="18" style="240" customWidth="1"/>
    <col min="6918" max="6919" width="13" style="240" customWidth="1"/>
    <col min="6920" max="6920" width="17.85546875" style="240" customWidth="1"/>
    <col min="6921" max="6921" width="13.140625" style="240" customWidth="1"/>
    <col min="6922" max="6922" width="11.28515625" style="240" customWidth="1"/>
    <col min="6923" max="6923" width="9.7109375" style="240" customWidth="1"/>
    <col min="6924" max="6924" width="17.42578125" style="240" customWidth="1"/>
    <col min="6925" max="6926" width="17.5703125" style="240" customWidth="1"/>
    <col min="6927" max="6928" width="24.140625" style="240" customWidth="1"/>
    <col min="6929" max="7168" width="9" style="240"/>
    <col min="7169" max="7169" width="10.42578125" style="240" customWidth="1"/>
    <col min="7170" max="7170" width="50" style="240" customWidth="1"/>
    <col min="7171" max="7171" width="21.85546875" style="240" customWidth="1"/>
    <col min="7172" max="7172" width="15.28515625" style="240" customWidth="1"/>
    <col min="7173" max="7173" width="18" style="240" customWidth="1"/>
    <col min="7174" max="7175" width="13" style="240" customWidth="1"/>
    <col min="7176" max="7176" width="17.85546875" style="240" customWidth="1"/>
    <col min="7177" max="7177" width="13.140625" style="240" customWidth="1"/>
    <col min="7178" max="7178" width="11.28515625" style="240" customWidth="1"/>
    <col min="7179" max="7179" width="9.7109375" style="240" customWidth="1"/>
    <col min="7180" max="7180" width="17.42578125" style="240" customWidth="1"/>
    <col min="7181" max="7182" width="17.5703125" style="240" customWidth="1"/>
    <col min="7183" max="7184" width="24.140625" style="240" customWidth="1"/>
    <col min="7185" max="7424" width="9" style="240"/>
    <col min="7425" max="7425" width="10.42578125" style="240" customWidth="1"/>
    <col min="7426" max="7426" width="50" style="240" customWidth="1"/>
    <col min="7427" max="7427" width="21.85546875" style="240" customWidth="1"/>
    <col min="7428" max="7428" width="15.28515625" style="240" customWidth="1"/>
    <col min="7429" max="7429" width="18" style="240" customWidth="1"/>
    <col min="7430" max="7431" width="13" style="240" customWidth="1"/>
    <col min="7432" max="7432" width="17.85546875" style="240" customWidth="1"/>
    <col min="7433" max="7433" width="13.140625" style="240" customWidth="1"/>
    <col min="7434" max="7434" width="11.28515625" style="240" customWidth="1"/>
    <col min="7435" max="7435" width="9.7109375" style="240" customWidth="1"/>
    <col min="7436" max="7436" width="17.42578125" style="240" customWidth="1"/>
    <col min="7437" max="7438" width="17.5703125" style="240" customWidth="1"/>
    <col min="7439" max="7440" width="24.140625" style="240" customWidth="1"/>
    <col min="7441" max="7680" width="9" style="240"/>
    <col min="7681" max="7681" width="10.42578125" style="240" customWidth="1"/>
    <col min="7682" max="7682" width="50" style="240" customWidth="1"/>
    <col min="7683" max="7683" width="21.85546875" style="240" customWidth="1"/>
    <col min="7684" max="7684" width="15.28515625" style="240" customWidth="1"/>
    <col min="7685" max="7685" width="18" style="240" customWidth="1"/>
    <col min="7686" max="7687" width="13" style="240" customWidth="1"/>
    <col min="7688" max="7688" width="17.85546875" style="240" customWidth="1"/>
    <col min="7689" max="7689" width="13.140625" style="240" customWidth="1"/>
    <col min="7690" max="7690" width="11.28515625" style="240" customWidth="1"/>
    <col min="7691" max="7691" width="9.7109375" style="240" customWidth="1"/>
    <col min="7692" max="7692" width="17.42578125" style="240" customWidth="1"/>
    <col min="7693" max="7694" width="17.5703125" style="240" customWidth="1"/>
    <col min="7695" max="7696" width="24.140625" style="240" customWidth="1"/>
    <col min="7697" max="7936" width="9" style="240"/>
    <col min="7937" max="7937" width="10.42578125" style="240" customWidth="1"/>
    <col min="7938" max="7938" width="50" style="240" customWidth="1"/>
    <col min="7939" max="7939" width="21.85546875" style="240" customWidth="1"/>
    <col min="7940" max="7940" width="15.28515625" style="240" customWidth="1"/>
    <col min="7941" max="7941" width="18" style="240" customWidth="1"/>
    <col min="7942" max="7943" width="13" style="240" customWidth="1"/>
    <col min="7944" max="7944" width="17.85546875" style="240" customWidth="1"/>
    <col min="7945" max="7945" width="13.140625" style="240" customWidth="1"/>
    <col min="7946" max="7946" width="11.28515625" style="240" customWidth="1"/>
    <col min="7947" max="7947" width="9.7109375" style="240" customWidth="1"/>
    <col min="7948" max="7948" width="17.42578125" style="240" customWidth="1"/>
    <col min="7949" max="7950" width="17.5703125" style="240" customWidth="1"/>
    <col min="7951" max="7952" width="24.140625" style="240" customWidth="1"/>
    <col min="7953" max="8192" width="9" style="240"/>
    <col min="8193" max="8193" width="10.42578125" style="240" customWidth="1"/>
    <col min="8194" max="8194" width="50" style="240" customWidth="1"/>
    <col min="8195" max="8195" width="21.85546875" style="240" customWidth="1"/>
    <col min="8196" max="8196" width="15.28515625" style="240" customWidth="1"/>
    <col min="8197" max="8197" width="18" style="240" customWidth="1"/>
    <col min="8198" max="8199" width="13" style="240" customWidth="1"/>
    <col min="8200" max="8200" width="17.85546875" style="240" customWidth="1"/>
    <col min="8201" max="8201" width="13.140625" style="240" customWidth="1"/>
    <col min="8202" max="8202" width="11.28515625" style="240" customWidth="1"/>
    <col min="8203" max="8203" width="9.7109375" style="240" customWidth="1"/>
    <col min="8204" max="8204" width="17.42578125" style="240" customWidth="1"/>
    <col min="8205" max="8206" width="17.5703125" style="240" customWidth="1"/>
    <col min="8207" max="8208" width="24.140625" style="240" customWidth="1"/>
    <col min="8209" max="8448" width="9" style="240"/>
    <col min="8449" max="8449" width="10.42578125" style="240" customWidth="1"/>
    <col min="8450" max="8450" width="50" style="240" customWidth="1"/>
    <col min="8451" max="8451" width="21.85546875" style="240" customWidth="1"/>
    <col min="8452" max="8452" width="15.28515625" style="240" customWidth="1"/>
    <col min="8453" max="8453" width="18" style="240" customWidth="1"/>
    <col min="8454" max="8455" width="13" style="240" customWidth="1"/>
    <col min="8456" max="8456" width="17.85546875" style="240" customWidth="1"/>
    <col min="8457" max="8457" width="13.140625" style="240" customWidth="1"/>
    <col min="8458" max="8458" width="11.28515625" style="240" customWidth="1"/>
    <col min="8459" max="8459" width="9.7109375" style="240" customWidth="1"/>
    <col min="8460" max="8460" width="17.42578125" style="240" customWidth="1"/>
    <col min="8461" max="8462" width="17.5703125" style="240" customWidth="1"/>
    <col min="8463" max="8464" width="24.140625" style="240" customWidth="1"/>
    <col min="8465" max="8704" width="9" style="240"/>
    <col min="8705" max="8705" width="10.42578125" style="240" customWidth="1"/>
    <col min="8706" max="8706" width="50" style="240" customWidth="1"/>
    <col min="8707" max="8707" width="21.85546875" style="240" customWidth="1"/>
    <col min="8708" max="8708" width="15.28515625" style="240" customWidth="1"/>
    <col min="8709" max="8709" width="18" style="240" customWidth="1"/>
    <col min="8710" max="8711" width="13" style="240" customWidth="1"/>
    <col min="8712" max="8712" width="17.85546875" style="240" customWidth="1"/>
    <col min="8713" max="8713" width="13.140625" style="240" customWidth="1"/>
    <col min="8714" max="8714" width="11.28515625" style="240" customWidth="1"/>
    <col min="8715" max="8715" width="9.7109375" style="240" customWidth="1"/>
    <col min="8716" max="8716" width="17.42578125" style="240" customWidth="1"/>
    <col min="8717" max="8718" width="17.5703125" style="240" customWidth="1"/>
    <col min="8719" max="8720" width="24.140625" style="240" customWidth="1"/>
    <col min="8721" max="8960" width="9" style="240"/>
    <col min="8961" max="8961" width="10.42578125" style="240" customWidth="1"/>
    <col min="8962" max="8962" width="50" style="240" customWidth="1"/>
    <col min="8963" max="8963" width="21.85546875" style="240" customWidth="1"/>
    <col min="8964" max="8964" width="15.28515625" style="240" customWidth="1"/>
    <col min="8965" max="8965" width="18" style="240" customWidth="1"/>
    <col min="8966" max="8967" width="13" style="240" customWidth="1"/>
    <col min="8968" max="8968" width="17.85546875" style="240" customWidth="1"/>
    <col min="8969" max="8969" width="13.140625" style="240" customWidth="1"/>
    <col min="8970" max="8970" width="11.28515625" style="240" customWidth="1"/>
    <col min="8971" max="8971" width="9.7109375" style="240" customWidth="1"/>
    <col min="8972" max="8972" width="17.42578125" style="240" customWidth="1"/>
    <col min="8973" max="8974" width="17.5703125" style="240" customWidth="1"/>
    <col min="8975" max="8976" width="24.140625" style="240" customWidth="1"/>
    <col min="8977" max="9216" width="9" style="240"/>
    <col min="9217" max="9217" width="10.42578125" style="240" customWidth="1"/>
    <col min="9218" max="9218" width="50" style="240" customWidth="1"/>
    <col min="9219" max="9219" width="21.85546875" style="240" customWidth="1"/>
    <col min="9220" max="9220" width="15.28515625" style="240" customWidth="1"/>
    <col min="9221" max="9221" width="18" style="240" customWidth="1"/>
    <col min="9222" max="9223" width="13" style="240" customWidth="1"/>
    <col min="9224" max="9224" width="17.85546875" style="240" customWidth="1"/>
    <col min="9225" max="9225" width="13.140625" style="240" customWidth="1"/>
    <col min="9226" max="9226" width="11.28515625" style="240" customWidth="1"/>
    <col min="9227" max="9227" width="9.7109375" style="240" customWidth="1"/>
    <col min="9228" max="9228" width="17.42578125" style="240" customWidth="1"/>
    <col min="9229" max="9230" width="17.5703125" style="240" customWidth="1"/>
    <col min="9231" max="9232" width="24.140625" style="240" customWidth="1"/>
    <col min="9233" max="9472" width="9" style="240"/>
    <col min="9473" max="9473" width="10.42578125" style="240" customWidth="1"/>
    <col min="9474" max="9474" width="50" style="240" customWidth="1"/>
    <col min="9475" max="9475" width="21.85546875" style="240" customWidth="1"/>
    <col min="9476" max="9476" width="15.28515625" style="240" customWidth="1"/>
    <col min="9477" max="9477" width="18" style="240" customWidth="1"/>
    <col min="9478" max="9479" width="13" style="240" customWidth="1"/>
    <col min="9480" max="9480" width="17.85546875" style="240" customWidth="1"/>
    <col min="9481" max="9481" width="13.140625" style="240" customWidth="1"/>
    <col min="9482" max="9482" width="11.28515625" style="240" customWidth="1"/>
    <col min="9483" max="9483" width="9.7109375" style="240" customWidth="1"/>
    <col min="9484" max="9484" width="17.42578125" style="240" customWidth="1"/>
    <col min="9485" max="9486" width="17.5703125" style="240" customWidth="1"/>
    <col min="9487" max="9488" width="24.140625" style="240" customWidth="1"/>
    <col min="9489" max="9728" width="9" style="240"/>
    <col min="9729" max="9729" width="10.42578125" style="240" customWidth="1"/>
    <col min="9730" max="9730" width="50" style="240" customWidth="1"/>
    <col min="9731" max="9731" width="21.85546875" style="240" customWidth="1"/>
    <col min="9732" max="9732" width="15.28515625" style="240" customWidth="1"/>
    <col min="9733" max="9733" width="18" style="240" customWidth="1"/>
    <col min="9734" max="9735" width="13" style="240" customWidth="1"/>
    <col min="9736" max="9736" width="17.85546875" style="240" customWidth="1"/>
    <col min="9737" max="9737" width="13.140625" style="240" customWidth="1"/>
    <col min="9738" max="9738" width="11.28515625" style="240" customWidth="1"/>
    <col min="9739" max="9739" width="9.7109375" style="240" customWidth="1"/>
    <col min="9740" max="9740" width="17.42578125" style="240" customWidth="1"/>
    <col min="9741" max="9742" width="17.5703125" style="240" customWidth="1"/>
    <col min="9743" max="9744" width="24.140625" style="240" customWidth="1"/>
    <col min="9745" max="9984" width="9" style="240"/>
    <col min="9985" max="9985" width="10.42578125" style="240" customWidth="1"/>
    <col min="9986" max="9986" width="50" style="240" customWidth="1"/>
    <col min="9987" max="9987" width="21.85546875" style="240" customWidth="1"/>
    <col min="9988" max="9988" width="15.28515625" style="240" customWidth="1"/>
    <col min="9989" max="9989" width="18" style="240" customWidth="1"/>
    <col min="9990" max="9991" width="13" style="240" customWidth="1"/>
    <col min="9992" max="9992" width="17.85546875" style="240" customWidth="1"/>
    <col min="9993" max="9993" width="13.140625" style="240" customWidth="1"/>
    <col min="9994" max="9994" width="11.28515625" style="240" customWidth="1"/>
    <col min="9995" max="9995" width="9.7109375" style="240" customWidth="1"/>
    <col min="9996" max="9996" width="17.42578125" style="240" customWidth="1"/>
    <col min="9997" max="9998" width="17.5703125" style="240" customWidth="1"/>
    <col min="9999" max="10000" width="24.140625" style="240" customWidth="1"/>
    <col min="10001" max="10240" width="9" style="240"/>
    <col min="10241" max="10241" width="10.42578125" style="240" customWidth="1"/>
    <col min="10242" max="10242" width="50" style="240" customWidth="1"/>
    <col min="10243" max="10243" width="21.85546875" style="240" customWidth="1"/>
    <col min="10244" max="10244" width="15.28515625" style="240" customWidth="1"/>
    <col min="10245" max="10245" width="18" style="240" customWidth="1"/>
    <col min="10246" max="10247" width="13" style="240" customWidth="1"/>
    <col min="10248" max="10248" width="17.85546875" style="240" customWidth="1"/>
    <col min="10249" max="10249" width="13.140625" style="240" customWidth="1"/>
    <col min="10250" max="10250" width="11.28515625" style="240" customWidth="1"/>
    <col min="10251" max="10251" width="9.7109375" style="240" customWidth="1"/>
    <col min="10252" max="10252" width="17.42578125" style="240" customWidth="1"/>
    <col min="10253" max="10254" width="17.5703125" style="240" customWidth="1"/>
    <col min="10255" max="10256" width="24.140625" style="240" customWidth="1"/>
    <col min="10257" max="10496" width="9" style="240"/>
    <col min="10497" max="10497" width="10.42578125" style="240" customWidth="1"/>
    <col min="10498" max="10498" width="50" style="240" customWidth="1"/>
    <col min="10499" max="10499" width="21.85546875" style="240" customWidth="1"/>
    <col min="10500" max="10500" width="15.28515625" style="240" customWidth="1"/>
    <col min="10501" max="10501" width="18" style="240" customWidth="1"/>
    <col min="10502" max="10503" width="13" style="240" customWidth="1"/>
    <col min="10504" max="10504" width="17.85546875" style="240" customWidth="1"/>
    <col min="10505" max="10505" width="13.140625" style="240" customWidth="1"/>
    <col min="10506" max="10506" width="11.28515625" style="240" customWidth="1"/>
    <col min="10507" max="10507" width="9.7109375" style="240" customWidth="1"/>
    <col min="10508" max="10508" width="17.42578125" style="240" customWidth="1"/>
    <col min="10509" max="10510" width="17.5703125" style="240" customWidth="1"/>
    <col min="10511" max="10512" width="24.140625" style="240" customWidth="1"/>
    <col min="10513" max="10752" width="9" style="240"/>
    <col min="10753" max="10753" width="10.42578125" style="240" customWidth="1"/>
    <col min="10754" max="10754" width="50" style="240" customWidth="1"/>
    <col min="10755" max="10755" width="21.85546875" style="240" customWidth="1"/>
    <col min="10756" max="10756" width="15.28515625" style="240" customWidth="1"/>
    <col min="10757" max="10757" width="18" style="240" customWidth="1"/>
    <col min="10758" max="10759" width="13" style="240" customWidth="1"/>
    <col min="10760" max="10760" width="17.85546875" style="240" customWidth="1"/>
    <col min="10761" max="10761" width="13.140625" style="240" customWidth="1"/>
    <col min="10762" max="10762" width="11.28515625" style="240" customWidth="1"/>
    <col min="10763" max="10763" width="9.7109375" style="240" customWidth="1"/>
    <col min="10764" max="10764" width="17.42578125" style="240" customWidth="1"/>
    <col min="10765" max="10766" width="17.5703125" style="240" customWidth="1"/>
    <col min="10767" max="10768" width="24.140625" style="240" customWidth="1"/>
    <col min="10769" max="11008" width="9" style="240"/>
    <col min="11009" max="11009" width="10.42578125" style="240" customWidth="1"/>
    <col min="11010" max="11010" width="50" style="240" customWidth="1"/>
    <col min="11011" max="11011" width="21.85546875" style="240" customWidth="1"/>
    <col min="11012" max="11012" width="15.28515625" style="240" customWidth="1"/>
    <col min="11013" max="11013" width="18" style="240" customWidth="1"/>
    <col min="11014" max="11015" width="13" style="240" customWidth="1"/>
    <col min="11016" max="11016" width="17.85546875" style="240" customWidth="1"/>
    <col min="11017" max="11017" width="13.140625" style="240" customWidth="1"/>
    <col min="11018" max="11018" width="11.28515625" style="240" customWidth="1"/>
    <col min="11019" max="11019" width="9.7109375" style="240" customWidth="1"/>
    <col min="11020" max="11020" width="17.42578125" style="240" customWidth="1"/>
    <col min="11021" max="11022" width="17.5703125" style="240" customWidth="1"/>
    <col min="11023" max="11024" width="24.140625" style="240" customWidth="1"/>
    <col min="11025" max="11264" width="9" style="240"/>
    <col min="11265" max="11265" width="10.42578125" style="240" customWidth="1"/>
    <col min="11266" max="11266" width="50" style="240" customWidth="1"/>
    <col min="11267" max="11267" width="21.85546875" style="240" customWidth="1"/>
    <col min="11268" max="11268" width="15.28515625" style="240" customWidth="1"/>
    <col min="11269" max="11269" width="18" style="240" customWidth="1"/>
    <col min="11270" max="11271" width="13" style="240" customWidth="1"/>
    <col min="11272" max="11272" width="17.85546875" style="240" customWidth="1"/>
    <col min="11273" max="11273" width="13.140625" style="240" customWidth="1"/>
    <col min="11274" max="11274" width="11.28515625" style="240" customWidth="1"/>
    <col min="11275" max="11275" width="9.7109375" style="240" customWidth="1"/>
    <col min="11276" max="11276" width="17.42578125" style="240" customWidth="1"/>
    <col min="11277" max="11278" width="17.5703125" style="240" customWidth="1"/>
    <col min="11279" max="11280" width="24.140625" style="240" customWidth="1"/>
    <col min="11281" max="11520" width="9" style="240"/>
    <col min="11521" max="11521" width="10.42578125" style="240" customWidth="1"/>
    <col min="11522" max="11522" width="50" style="240" customWidth="1"/>
    <col min="11523" max="11523" width="21.85546875" style="240" customWidth="1"/>
    <col min="11524" max="11524" width="15.28515625" style="240" customWidth="1"/>
    <col min="11525" max="11525" width="18" style="240" customWidth="1"/>
    <col min="11526" max="11527" width="13" style="240" customWidth="1"/>
    <col min="11528" max="11528" width="17.85546875" style="240" customWidth="1"/>
    <col min="11529" max="11529" width="13.140625" style="240" customWidth="1"/>
    <col min="11530" max="11530" width="11.28515625" style="240" customWidth="1"/>
    <col min="11531" max="11531" width="9.7109375" style="240" customWidth="1"/>
    <col min="11532" max="11532" width="17.42578125" style="240" customWidth="1"/>
    <col min="11533" max="11534" width="17.5703125" style="240" customWidth="1"/>
    <col min="11535" max="11536" width="24.140625" style="240" customWidth="1"/>
    <col min="11537" max="11776" width="9" style="240"/>
    <col min="11777" max="11777" width="10.42578125" style="240" customWidth="1"/>
    <col min="11778" max="11778" width="50" style="240" customWidth="1"/>
    <col min="11779" max="11779" width="21.85546875" style="240" customWidth="1"/>
    <col min="11780" max="11780" width="15.28515625" style="240" customWidth="1"/>
    <col min="11781" max="11781" width="18" style="240" customWidth="1"/>
    <col min="11782" max="11783" width="13" style="240" customWidth="1"/>
    <col min="11784" max="11784" width="17.85546875" style="240" customWidth="1"/>
    <col min="11785" max="11785" width="13.140625" style="240" customWidth="1"/>
    <col min="11786" max="11786" width="11.28515625" style="240" customWidth="1"/>
    <col min="11787" max="11787" width="9.7109375" style="240" customWidth="1"/>
    <col min="11788" max="11788" width="17.42578125" style="240" customWidth="1"/>
    <col min="11789" max="11790" width="17.5703125" style="240" customWidth="1"/>
    <col min="11791" max="11792" width="24.140625" style="240" customWidth="1"/>
    <col min="11793" max="12032" width="9" style="240"/>
    <col min="12033" max="12033" width="10.42578125" style="240" customWidth="1"/>
    <col min="12034" max="12034" width="50" style="240" customWidth="1"/>
    <col min="12035" max="12035" width="21.85546875" style="240" customWidth="1"/>
    <col min="12036" max="12036" width="15.28515625" style="240" customWidth="1"/>
    <col min="12037" max="12037" width="18" style="240" customWidth="1"/>
    <col min="12038" max="12039" width="13" style="240" customWidth="1"/>
    <col min="12040" max="12040" width="17.85546875" style="240" customWidth="1"/>
    <col min="12041" max="12041" width="13.140625" style="240" customWidth="1"/>
    <col min="12042" max="12042" width="11.28515625" style="240" customWidth="1"/>
    <col min="12043" max="12043" width="9.7109375" style="240" customWidth="1"/>
    <col min="12044" max="12044" width="17.42578125" style="240" customWidth="1"/>
    <col min="12045" max="12046" width="17.5703125" style="240" customWidth="1"/>
    <col min="12047" max="12048" width="24.140625" style="240" customWidth="1"/>
    <col min="12049" max="12288" width="9" style="240"/>
    <col min="12289" max="12289" width="10.42578125" style="240" customWidth="1"/>
    <col min="12290" max="12290" width="50" style="240" customWidth="1"/>
    <col min="12291" max="12291" width="21.85546875" style="240" customWidth="1"/>
    <col min="12292" max="12292" width="15.28515625" style="240" customWidth="1"/>
    <col min="12293" max="12293" width="18" style="240" customWidth="1"/>
    <col min="12294" max="12295" width="13" style="240" customWidth="1"/>
    <col min="12296" max="12296" width="17.85546875" style="240" customWidth="1"/>
    <col min="12297" max="12297" width="13.140625" style="240" customWidth="1"/>
    <col min="12298" max="12298" width="11.28515625" style="240" customWidth="1"/>
    <col min="12299" max="12299" width="9.7109375" style="240" customWidth="1"/>
    <col min="12300" max="12300" width="17.42578125" style="240" customWidth="1"/>
    <col min="12301" max="12302" width="17.5703125" style="240" customWidth="1"/>
    <col min="12303" max="12304" width="24.140625" style="240" customWidth="1"/>
    <col min="12305" max="12544" width="9" style="240"/>
    <col min="12545" max="12545" width="10.42578125" style="240" customWidth="1"/>
    <col min="12546" max="12546" width="50" style="240" customWidth="1"/>
    <col min="12547" max="12547" width="21.85546875" style="240" customWidth="1"/>
    <col min="12548" max="12548" width="15.28515625" style="240" customWidth="1"/>
    <col min="12549" max="12549" width="18" style="240" customWidth="1"/>
    <col min="12550" max="12551" width="13" style="240" customWidth="1"/>
    <col min="12552" max="12552" width="17.85546875" style="240" customWidth="1"/>
    <col min="12553" max="12553" width="13.140625" style="240" customWidth="1"/>
    <col min="12554" max="12554" width="11.28515625" style="240" customWidth="1"/>
    <col min="12555" max="12555" width="9.7109375" style="240" customWidth="1"/>
    <col min="12556" max="12556" width="17.42578125" style="240" customWidth="1"/>
    <col min="12557" max="12558" width="17.5703125" style="240" customWidth="1"/>
    <col min="12559" max="12560" width="24.140625" style="240" customWidth="1"/>
    <col min="12561" max="12800" width="9" style="240"/>
    <col min="12801" max="12801" width="10.42578125" style="240" customWidth="1"/>
    <col min="12802" max="12802" width="50" style="240" customWidth="1"/>
    <col min="12803" max="12803" width="21.85546875" style="240" customWidth="1"/>
    <col min="12804" max="12804" width="15.28515625" style="240" customWidth="1"/>
    <col min="12805" max="12805" width="18" style="240" customWidth="1"/>
    <col min="12806" max="12807" width="13" style="240" customWidth="1"/>
    <col min="12808" max="12808" width="17.85546875" style="240" customWidth="1"/>
    <col min="12809" max="12809" width="13.140625" style="240" customWidth="1"/>
    <col min="12810" max="12810" width="11.28515625" style="240" customWidth="1"/>
    <col min="12811" max="12811" width="9.7109375" style="240" customWidth="1"/>
    <col min="12812" max="12812" width="17.42578125" style="240" customWidth="1"/>
    <col min="12813" max="12814" width="17.5703125" style="240" customWidth="1"/>
    <col min="12815" max="12816" width="24.140625" style="240" customWidth="1"/>
    <col min="12817" max="13056" width="9" style="240"/>
    <col min="13057" max="13057" width="10.42578125" style="240" customWidth="1"/>
    <col min="13058" max="13058" width="50" style="240" customWidth="1"/>
    <col min="13059" max="13059" width="21.85546875" style="240" customWidth="1"/>
    <col min="13060" max="13060" width="15.28515625" style="240" customWidth="1"/>
    <col min="13061" max="13061" width="18" style="240" customWidth="1"/>
    <col min="13062" max="13063" width="13" style="240" customWidth="1"/>
    <col min="13064" max="13064" width="17.85546875" style="240" customWidth="1"/>
    <col min="13065" max="13065" width="13.140625" style="240" customWidth="1"/>
    <col min="13066" max="13066" width="11.28515625" style="240" customWidth="1"/>
    <col min="13067" max="13067" width="9.7109375" style="240" customWidth="1"/>
    <col min="13068" max="13068" width="17.42578125" style="240" customWidth="1"/>
    <col min="13069" max="13070" width="17.5703125" style="240" customWidth="1"/>
    <col min="13071" max="13072" width="24.140625" style="240" customWidth="1"/>
    <col min="13073" max="13312" width="9" style="240"/>
    <col min="13313" max="13313" width="10.42578125" style="240" customWidth="1"/>
    <col min="13314" max="13314" width="50" style="240" customWidth="1"/>
    <col min="13315" max="13315" width="21.85546875" style="240" customWidth="1"/>
    <col min="13316" max="13316" width="15.28515625" style="240" customWidth="1"/>
    <col min="13317" max="13317" width="18" style="240" customWidth="1"/>
    <col min="13318" max="13319" width="13" style="240" customWidth="1"/>
    <col min="13320" max="13320" width="17.85546875" style="240" customWidth="1"/>
    <col min="13321" max="13321" width="13.140625" style="240" customWidth="1"/>
    <col min="13322" max="13322" width="11.28515625" style="240" customWidth="1"/>
    <col min="13323" max="13323" width="9.7109375" style="240" customWidth="1"/>
    <col min="13324" max="13324" width="17.42578125" style="240" customWidth="1"/>
    <col min="13325" max="13326" width="17.5703125" style="240" customWidth="1"/>
    <col min="13327" max="13328" width="24.140625" style="240" customWidth="1"/>
    <col min="13329" max="13568" width="9" style="240"/>
    <col min="13569" max="13569" width="10.42578125" style="240" customWidth="1"/>
    <col min="13570" max="13570" width="50" style="240" customWidth="1"/>
    <col min="13571" max="13571" width="21.85546875" style="240" customWidth="1"/>
    <col min="13572" max="13572" width="15.28515625" style="240" customWidth="1"/>
    <col min="13573" max="13573" width="18" style="240" customWidth="1"/>
    <col min="13574" max="13575" width="13" style="240" customWidth="1"/>
    <col min="13576" max="13576" width="17.85546875" style="240" customWidth="1"/>
    <col min="13577" max="13577" width="13.140625" style="240" customWidth="1"/>
    <col min="13578" max="13578" width="11.28515625" style="240" customWidth="1"/>
    <col min="13579" max="13579" width="9.7109375" style="240" customWidth="1"/>
    <col min="13580" max="13580" width="17.42578125" style="240" customWidth="1"/>
    <col min="13581" max="13582" width="17.5703125" style="240" customWidth="1"/>
    <col min="13583" max="13584" width="24.140625" style="240" customWidth="1"/>
    <col min="13585" max="13824" width="9" style="240"/>
    <col min="13825" max="13825" width="10.42578125" style="240" customWidth="1"/>
    <col min="13826" max="13826" width="50" style="240" customWidth="1"/>
    <col min="13827" max="13827" width="21.85546875" style="240" customWidth="1"/>
    <col min="13828" max="13828" width="15.28515625" style="240" customWidth="1"/>
    <col min="13829" max="13829" width="18" style="240" customWidth="1"/>
    <col min="13830" max="13831" width="13" style="240" customWidth="1"/>
    <col min="13832" max="13832" width="17.85546875" style="240" customWidth="1"/>
    <col min="13833" max="13833" width="13.140625" style="240" customWidth="1"/>
    <col min="13834" max="13834" width="11.28515625" style="240" customWidth="1"/>
    <col min="13835" max="13835" width="9.7109375" style="240" customWidth="1"/>
    <col min="13836" max="13836" width="17.42578125" style="240" customWidth="1"/>
    <col min="13837" max="13838" width="17.5703125" style="240" customWidth="1"/>
    <col min="13839" max="13840" width="24.140625" style="240" customWidth="1"/>
    <col min="13841" max="14080" width="9" style="240"/>
    <col min="14081" max="14081" width="10.42578125" style="240" customWidth="1"/>
    <col min="14082" max="14082" width="50" style="240" customWidth="1"/>
    <col min="14083" max="14083" width="21.85546875" style="240" customWidth="1"/>
    <col min="14084" max="14084" width="15.28515625" style="240" customWidth="1"/>
    <col min="14085" max="14085" width="18" style="240" customWidth="1"/>
    <col min="14086" max="14087" width="13" style="240" customWidth="1"/>
    <col min="14088" max="14088" width="17.85546875" style="240" customWidth="1"/>
    <col min="14089" max="14089" width="13.140625" style="240" customWidth="1"/>
    <col min="14090" max="14090" width="11.28515625" style="240" customWidth="1"/>
    <col min="14091" max="14091" width="9.7109375" style="240" customWidth="1"/>
    <col min="14092" max="14092" width="17.42578125" style="240" customWidth="1"/>
    <col min="14093" max="14094" width="17.5703125" style="240" customWidth="1"/>
    <col min="14095" max="14096" width="24.140625" style="240" customWidth="1"/>
    <col min="14097" max="14336" width="9" style="240"/>
    <col min="14337" max="14337" width="10.42578125" style="240" customWidth="1"/>
    <col min="14338" max="14338" width="50" style="240" customWidth="1"/>
    <col min="14339" max="14339" width="21.85546875" style="240" customWidth="1"/>
    <col min="14340" max="14340" width="15.28515625" style="240" customWidth="1"/>
    <col min="14341" max="14341" width="18" style="240" customWidth="1"/>
    <col min="14342" max="14343" width="13" style="240" customWidth="1"/>
    <col min="14344" max="14344" width="17.85546875" style="240" customWidth="1"/>
    <col min="14345" max="14345" width="13.140625" style="240" customWidth="1"/>
    <col min="14346" max="14346" width="11.28515625" style="240" customWidth="1"/>
    <col min="14347" max="14347" width="9.7109375" style="240" customWidth="1"/>
    <col min="14348" max="14348" width="17.42578125" style="240" customWidth="1"/>
    <col min="14349" max="14350" width="17.5703125" style="240" customWidth="1"/>
    <col min="14351" max="14352" width="24.140625" style="240" customWidth="1"/>
    <col min="14353" max="14592" width="9" style="240"/>
    <col min="14593" max="14593" width="10.42578125" style="240" customWidth="1"/>
    <col min="14594" max="14594" width="50" style="240" customWidth="1"/>
    <col min="14595" max="14595" width="21.85546875" style="240" customWidth="1"/>
    <col min="14596" max="14596" width="15.28515625" style="240" customWidth="1"/>
    <col min="14597" max="14597" width="18" style="240" customWidth="1"/>
    <col min="14598" max="14599" width="13" style="240" customWidth="1"/>
    <col min="14600" max="14600" width="17.85546875" style="240" customWidth="1"/>
    <col min="14601" max="14601" width="13.140625" style="240" customWidth="1"/>
    <col min="14602" max="14602" width="11.28515625" style="240" customWidth="1"/>
    <col min="14603" max="14603" width="9.7109375" style="240" customWidth="1"/>
    <col min="14604" max="14604" width="17.42578125" style="240" customWidth="1"/>
    <col min="14605" max="14606" width="17.5703125" style="240" customWidth="1"/>
    <col min="14607" max="14608" width="24.140625" style="240" customWidth="1"/>
    <col min="14609" max="14848" width="9" style="240"/>
    <col min="14849" max="14849" width="10.42578125" style="240" customWidth="1"/>
    <col min="14850" max="14850" width="50" style="240" customWidth="1"/>
    <col min="14851" max="14851" width="21.85546875" style="240" customWidth="1"/>
    <col min="14852" max="14852" width="15.28515625" style="240" customWidth="1"/>
    <col min="14853" max="14853" width="18" style="240" customWidth="1"/>
    <col min="14854" max="14855" width="13" style="240" customWidth="1"/>
    <col min="14856" max="14856" width="17.85546875" style="240" customWidth="1"/>
    <col min="14857" max="14857" width="13.140625" style="240" customWidth="1"/>
    <col min="14858" max="14858" width="11.28515625" style="240" customWidth="1"/>
    <col min="14859" max="14859" width="9.7109375" style="240" customWidth="1"/>
    <col min="14860" max="14860" width="17.42578125" style="240" customWidth="1"/>
    <col min="14861" max="14862" width="17.5703125" style="240" customWidth="1"/>
    <col min="14863" max="14864" width="24.140625" style="240" customWidth="1"/>
    <col min="14865" max="15104" width="9" style="240"/>
    <col min="15105" max="15105" width="10.42578125" style="240" customWidth="1"/>
    <col min="15106" max="15106" width="50" style="240" customWidth="1"/>
    <col min="15107" max="15107" width="21.85546875" style="240" customWidth="1"/>
    <col min="15108" max="15108" width="15.28515625" style="240" customWidth="1"/>
    <col min="15109" max="15109" width="18" style="240" customWidth="1"/>
    <col min="15110" max="15111" width="13" style="240" customWidth="1"/>
    <col min="15112" max="15112" width="17.85546875" style="240" customWidth="1"/>
    <col min="15113" max="15113" width="13.140625" style="240" customWidth="1"/>
    <col min="15114" max="15114" width="11.28515625" style="240" customWidth="1"/>
    <col min="15115" max="15115" width="9.7109375" style="240" customWidth="1"/>
    <col min="15116" max="15116" width="17.42578125" style="240" customWidth="1"/>
    <col min="15117" max="15118" width="17.5703125" style="240" customWidth="1"/>
    <col min="15119" max="15120" width="24.140625" style="240" customWidth="1"/>
    <col min="15121" max="15360" width="9" style="240"/>
    <col min="15361" max="15361" width="10.42578125" style="240" customWidth="1"/>
    <col min="15362" max="15362" width="50" style="240" customWidth="1"/>
    <col min="15363" max="15363" width="21.85546875" style="240" customWidth="1"/>
    <col min="15364" max="15364" width="15.28515625" style="240" customWidth="1"/>
    <col min="15365" max="15365" width="18" style="240" customWidth="1"/>
    <col min="15366" max="15367" width="13" style="240" customWidth="1"/>
    <col min="15368" max="15368" width="17.85546875" style="240" customWidth="1"/>
    <col min="15369" max="15369" width="13.140625" style="240" customWidth="1"/>
    <col min="15370" max="15370" width="11.28515625" style="240" customWidth="1"/>
    <col min="15371" max="15371" width="9.7109375" style="240" customWidth="1"/>
    <col min="15372" max="15372" width="17.42578125" style="240" customWidth="1"/>
    <col min="15373" max="15374" width="17.5703125" style="240" customWidth="1"/>
    <col min="15375" max="15376" width="24.140625" style="240" customWidth="1"/>
    <col min="15377" max="15616" width="9" style="240"/>
    <col min="15617" max="15617" width="10.42578125" style="240" customWidth="1"/>
    <col min="15618" max="15618" width="50" style="240" customWidth="1"/>
    <col min="15619" max="15619" width="21.85546875" style="240" customWidth="1"/>
    <col min="15620" max="15620" width="15.28515625" style="240" customWidth="1"/>
    <col min="15621" max="15621" width="18" style="240" customWidth="1"/>
    <col min="15622" max="15623" width="13" style="240" customWidth="1"/>
    <col min="15624" max="15624" width="17.85546875" style="240" customWidth="1"/>
    <col min="15625" max="15625" width="13.140625" style="240" customWidth="1"/>
    <col min="15626" max="15626" width="11.28515625" style="240" customWidth="1"/>
    <col min="15627" max="15627" width="9.7109375" style="240" customWidth="1"/>
    <col min="15628" max="15628" width="17.42578125" style="240" customWidth="1"/>
    <col min="15629" max="15630" width="17.5703125" style="240" customWidth="1"/>
    <col min="15631" max="15632" width="24.140625" style="240" customWidth="1"/>
    <col min="15633" max="15872" width="9" style="240"/>
    <col min="15873" max="15873" width="10.42578125" style="240" customWidth="1"/>
    <col min="15874" max="15874" width="50" style="240" customWidth="1"/>
    <col min="15875" max="15875" width="21.85546875" style="240" customWidth="1"/>
    <col min="15876" max="15876" width="15.28515625" style="240" customWidth="1"/>
    <col min="15877" max="15877" width="18" style="240" customWidth="1"/>
    <col min="15878" max="15879" width="13" style="240" customWidth="1"/>
    <col min="15880" max="15880" width="17.85546875" style="240" customWidth="1"/>
    <col min="15881" max="15881" width="13.140625" style="240" customWidth="1"/>
    <col min="15882" max="15882" width="11.28515625" style="240" customWidth="1"/>
    <col min="15883" max="15883" width="9.7109375" style="240" customWidth="1"/>
    <col min="15884" max="15884" width="17.42578125" style="240" customWidth="1"/>
    <col min="15885" max="15886" width="17.5703125" style="240" customWidth="1"/>
    <col min="15887" max="15888" width="24.140625" style="240" customWidth="1"/>
    <col min="15889" max="16128" width="9" style="240"/>
    <col min="16129" max="16129" width="10.42578125" style="240" customWidth="1"/>
    <col min="16130" max="16130" width="50" style="240" customWidth="1"/>
    <col min="16131" max="16131" width="21.85546875" style="240" customWidth="1"/>
    <col min="16132" max="16132" width="15.28515625" style="240" customWidth="1"/>
    <col min="16133" max="16133" width="18" style="240" customWidth="1"/>
    <col min="16134" max="16135" width="13" style="240" customWidth="1"/>
    <col min="16136" max="16136" width="17.85546875" style="240" customWidth="1"/>
    <col min="16137" max="16137" width="13.140625" style="240" customWidth="1"/>
    <col min="16138" max="16138" width="11.28515625" style="240" customWidth="1"/>
    <col min="16139" max="16139" width="9.7109375" style="240" customWidth="1"/>
    <col min="16140" max="16140" width="17.42578125" style="240" customWidth="1"/>
    <col min="16141" max="16142" width="17.5703125" style="240" customWidth="1"/>
    <col min="16143" max="16144" width="24.140625" style="240" customWidth="1"/>
    <col min="16145" max="16384" width="9" style="240"/>
  </cols>
  <sheetData>
    <row r="1" spans="1:16" x14ac:dyDescent="0.25">
      <c r="A1" s="523" t="s">
        <v>807</v>
      </c>
      <c r="B1" s="523"/>
      <c r="C1" s="523"/>
      <c r="D1" s="523"/>
      <c r="E1" s="523"/>
      <c r="F1" s="523"/>
      <c r="G1" s="523"/>
      <c r="H1" s="523"/>
      <c r="I1" s="523"/>
      <c r="J1" s="523"/>
      <c r="K1" s="523"/>
      <c r="L1" s="523"/>
      <c r="M1" s="523"/>
      <c r="N1" s="523"/>
      <c r="O1" s="523"/>
    </row>
    <row r="2" spans="1:16" ht="33" customHeight="1" x14ac:dyDescent="0.25">
      <c r="A2" s="524" t="s">
        <v>781</v>
      </c>
      <c r="B2" s="525"/>
      <c r="C2" s="525"/>
      <c r="D2" s="525"/>
      <c r="E2" s="525"/>
      <c r="F2" s="525"/>
      <c r="G2" s="525"/>
      <c r="H2" s="525"/>
      <c r="I2" s="525"/>
      <c r="J2" s="525"/>
      <c r="K2" s="525"/>
      <c r="L2" s="525"/>
      <c r="M2" s="525"/>
      <c r="N2" s="525"/>
      <c r="O2" s="525"/>
      <c r="P2" s="241"/>
    </row>
    <row r="3" spans="1:16" x14ac:dyDescent="0.25">
      <c r="A3" s="526" t="str">
        <f>'B1 TH 21-25'!A3:P3</f>
        <v>(Kèm theo Nghị quyết số                /NQ-HĐND ngày        /7/2025 của HĐND tỉnh Điện Biên)</v>
      </c>
      <c r="B3" s="526"/>
      <c r="C3" s="526"/>
      <c r="D3" s="526"/>
      <c r="E3" s="526"/>
      <c r="F3" s="526"/>
      <c r="G3" s="526"/>
      <c r="H3" s="526"/>
      <c r="I3" s="526"/>
      <c r="J3" s="526"/>
      <c r="K3" s="526"/>
      <c r="L3" s="526"/>
      <c r="M3" s="526"/>
      <c r="N3" s="526"/>
      <c r="O3" s="526"/>
      <c r="P3" s="242"/>
    </row>
    <row r="4" spans="1:16" x14ac:dyDescent="0.25">
      <c r="A4" s="527" t="s">
        <v>599</v>
      </c>
      <c r="B4" s="527"/>
      <c r="C4" s="527"/>
      <c r="D4" s="527"/>
      <c r="E4" s="527"/>
      <c r="F4" s="527"/>
      <c r="G4" s="527"/>
      <c r="H4" s="527"/>
      <c r="I4" s="527"/>
      <c r="J4" s="527"/>
      <c r="K4" s="527"/>
      <c r="L4" s="527"/>
      <c r="M4" s="527"/>
      <c r="N4" s="527"/>
      <c r="O4" s="527"/>
      <c r="P4" s="243"/>
    </row>
    <row r="5" spans="1:16" ht="27.75" customHeight="1" x14ac:dyDescent="0.25">
      <c r="A5" s="528" t="s">
        <v>0</v>
      </c>
      <c r="B5" s="528" t="s">
        <v>1</v>
      </c>
      <c r="C5" s="528" t="s">
        <v>5</v>
      </c>
      <c r="D5" s="528"/>
      <c r="E5" s="528"/>
      <c r="F5" s="528" t="s">
        <v>6</v>
      </c>
      <c r="G5" s="528"/>
      <c r="H5" s="529" t="s">
        <v>600</v>
      </c>
      <c r="I5" s="530"/>
      <c r="J5" s="530"/>
      <c r="K5" s="531"/>
      <c r="L5" s="529" t="s">
        <v>601</v>
      </c>
      <c r="M5" s="531"/>
      <c r="N5" s="535" t="s">
        <v>602</v>
      </c>
      <c r="O5" s="528" t="s">
        <v>13</v>
      </c>
      <c r="P5" s="244"/>
    </row>
    <row r="6" spans="1:16" ht="40.5" customHeight="1" x14ac:dyDescent="0.25">
      <c r="A6" s="528"/>
      <c r="B6" s="528"/>
      <c r="C6" s="528"/>
      <c r="D6" s="528"/>
      <c r="E6" s="528"/>
      <c r="F6" s="528"/>
      <c r="G6" s="528"/>
      <c r="H6" s="532"/>
      <c r="I6" s="533"/>
      <c r="J6" s="533"/>
      <c r="K6" s="534"/>
      <c r="L6" s="532"/>
      <c r="M6" s="534"/>
      <c r="N6" s="536"/>
      <c r="O6" s="528"/>
      <c r="P6" s="244"/>
    </row>
    <row r="7" spans="1:16" x14ac:dyDescent="0.25">
      <c r="A7" s="528"/>
      <c r="B7" s="528"/>
      <c r="C7" s="528" t="s">
        <v>16</v>
      </c>
      <c r="D7" s="528" t="s">
        <v>17</v>
      </c>
      <c r="E7" s="528"/>
      <c r="F7" s="528" t="s">
        <v>18</v>
      </c>
      <c r="G7" s="528" t="s">
        <v>38</v>
      </c>
      <c r="H7" s="528" t="s">
        <v>18</v>
      </c>
      <c r="I7" s="528" t="s">
        <v>38</v>
      </c>
      <c r="J7" s="528"/>
      <c r="K7" s="528"/>
      <c r="L7" s="528" t="s">
        <v>603</v>
      </c>
      <c r="M7" s="528" t="s">
        <v>604</v>
      </c>
      <c r="N7" s="536"/>
      <c r="O7" s="528"/>
      <c r="P7" s="244"/>
    </row>
    <row r="8" spans="1:16" x14ac:dyDescent="0.25">
      <c r="A8" s="528"/>
      <c r="B8" s="528"/>
      <c r="C8" s="528"/>
      <c r="D8" s="528" t="s">
        <v>18</v>
      </c>
      <c r="E8" s="528" t="s">
        <v>38</v>
      </c>
      <c r="F8" s="528"/>
      <c r="G8" s="528"/>
      <c r="H8" s="528"/>
      <c r="I8" s="528" t="s">
        <v>21</v>
      </c>
      <c r="J8" s="538" t="s">
        <v>22</v>
      </c>
      <c r="K8" s="538"/>
      <c r="L8" s="528"/>
      <c r="M8" s="528"/>
      <c r="N8" s="536"/>
      <c r="O8" s="528"/>
      <c r="P8" s="244"/>
    </row>
    <row r="9" spans="1:16" x14ac:dyDescent="0.25">
      <c r="A9" s="528"/>
      <c r="B9" s="528"/>
      <c r="C9" s="528"/>
      <c r="D9" s="528"/>
      <c r="E9" s="528"/>
      <c r="F9" s="528"/>
      <c r="G9" s="528"/>
      <c r="H9" s="528"/>
      <c r="I9" s="528"/>
      <c r="J9" s="538" t="s">
        <v>24</v>
      </c>
      <c r="K9" s="538" t="s">
        <v>25</v>
      </c>
      <c r="L9" s="528"/>
      <c r="M9" s="528"/>
      <c r="N9" s="536"/>
      <c r="O9" s="528"/>
      <c r="P9" s="244"/>
    </row>
    <row r="10" spans="1:16" x14ac:dyDescent="0.25">
      <c r="A10" s="528"/>
      <c r="B10" s="528"/>
      <c r="C10" s="528"/>
      <c r="D10" s="528"/>
      <c r="E10" s="528"/>
      <c r="F10" s="528"/>
      <c r="G10" s="528"/>
      <c r="H10" s="528"/>
      <c r="I10" s="528"/>
      <c r="J10" s="538"/>
      <c r="K10" s="538"/>
      <c r="L10" s="528"/>
      <c r="M10" s="528"/>
      <c r="N10" s="536"/>
      <c r="O10" s="528"/>
      <c r="P10" s="244"/>
    </row>
    <row r="11" spans="1:16" ht="51.75" customHeight="1" x14ac:dyDescent="0.25">
      <c r="A11" s="528"/>
      <c r="B11" s="528"/>
      <c r="C11" s="528"/>
      <c r="D11" s="528"/>
      <c r="E11" s="528"/>
      <c r="F11" s="528"/>
      <c r="G11" s="528"/>
      <c r="H11" s="528"/>
      <c r="I11" s="528"/>
      <c r="J11" s="538"/>
      <c r="K11" s="538"/>
      <c r="L11" s="528"/>
      <c r="M11" s="528"/>
      <c r="N11" s="537"/>
      <c r="O11" s="528"/>
      <c r="P11" s="244"/>
    </row>
    <row r="12" spans="1:16" ht="21.75" customHeight="1" x14ac:dyDescent="0.25">
      <c r="A12" s="2">
        <v>1</v>
      </c>
      <c r="B12" s="2">
        <v>2</v>
      </c>
      <c r="C12" s="2">
        <v>3</v>
      </c>
      <c r="D12" s="2">
        <v>4</v>
      </c>
      <c r="E12" s="2">
        <v>5</v>
      </c>
      <c r="F12" s="2">
        <v>6</v>
      </c>
      <c r="G12" s="2">
        <v>7</v>
      </c>
      <c r="H12" s="2">
        <v>8</v>
      </c>
      <c r="I12" s="2">
        <v>9</v>
      </c>
      <c r="J12" s="2">
        <v>10</v>
      </c>
      <c r="K12" s="2">
        <v>11</v>
      </c>
      <c r="L12" s="2">
        <v>12</v>
      </c>
      <c r="M12" s="2">
        <v>13</v>
      </c>
      <c r="N12" s="2">
        <v>14</v>
      </c>
      <c r="O12" s="2">
        <v>24</v>
      </c>
      <c r="P12" s="245"/>
    </row>
    <row r="13" spans="1:16" s="251" customFormat="1" ht="46.5" customHeight="1" x14ac:dyDescent="0.25">
      <c r="A13" s="246" t="s">
        <v>36</v>
      </c>
      <c r="B13" s="247" t="s">
        <v>605</v>
      </c>
      <c r="C13" s="248"/>
      <c r="D13" s="249">
        <f>D14</f>
        <v>14900</v>
      </c>
      <c r="E13" s="249">
        <f t="shared" ref="E13:N14" si="0">E14</f>
        <v>0</v>
      </c>
      <c r="F13" s="249">
        <f t="shared" si="0"/>
        <v>0</v>
      </c>
      <c r="G13" s="249">
        <f t="shared" si="0"/>
        <v>0</v>
      </c>
      <c r="H13" s="249">
        <f t="shared" si="0"/>
        <v>3500</v>
      </c>
      <c r="I13" s="249">
        <f t="shared" si="0"/>
        <v>3000</v>
      </c>
      <c r="J13" s="249">
        <f t="shared" si="0"/>
        <v>0</v>
      </c>
      <c r="K13" s="249">
        <f t="shared" si="0"/>
        <v>0</v>
      </c>
      <c r="L13" s="249">
        <f t="shared" si="0"/>
        <v>160</v>
      </c>
      <c r="M13" s="249">
        <f t="shared" si="0"/>
        <v>0</v>
      </c>
      <c r="N13" s="249">
        <f t="shared" si="0"/>
        <v>3160</v>
      </c>
      <c r="O13" s="250"/>
    </row>
    <row r="14" spans="1:16" s="251" customFormat="1" ht="32.25" customHeight="1" x14ac:dyDescent="0.25">
      <c r="A14" s="246" t="s">
        <v>32</v>
      </c>
      <c r="B14" s="247" t="s">
        <v>606</v>
      </c>
      <c r="C14" s="248"/>
      <c r="D14" s="249">
        <f>D15</f>
        <v>14900</v>
      </c>
      <c r="E14" s="249">
        <f t="shared" si="0"/>
        <v>0</v>
      </c>
      <c r="F14" s="249">
        <f t="shared" si="0"/>
        <v>0</v>
      </c>
      <c r="G14" s="249">
        <f t="shared" si="0"/>
        <v>0</v>
      </c>
      <c r="H14" s="249">
        <f t="shared" si="0"/>
        <v>3500</v>
      </c>
      <c r="I14" s="249">
        <f t="shared" si="0"/>
        <v>3000</v>
      </c>
      <c r="J14" s="249">
        <f t="shared" si="0"/>
        <v>0</v>
      </c>
      <c r="K14" s="249">
        <f t="shared" si="0"/>
        <v>0</v>
      </c>
      <c r="L14" s="249">
        <f t="shared" si="0"/>
        <v>160</v>
      </c>
      <c r="M14" s="249">
        <f t="shared" si="0"/>
        <v>0</v>
      </c>
      <c r="N14" s="249">
        <f t="shared" si="0"/>
        <v>3160</v>
      </c>
      <c r="O14" s="250"/>
    </row>
    <row r="15" spans="1:16" s="257" customFormat="1" ht="43.5" customHeight="1" x14ac:dyDescent="0.25">
      <c r="A15" s="252">
        <v>1</v>
      </c>
      <c r="B15" s="253" t="s">
        <v>607</v>
      </c>
      <c r="C15" s="181" t="s">
        <v>608</v>
      </c>
      <c r="D15" s="254">
        <v>14900</v>
      </c>
      <c r="E15" s="254"/>
      <c r="F15" s="255">
        <v>0</v>
      </c>
      <c r="G15" s="255">
        <v>0</v>
      </c>
      <c r="H15" s="255">
        <v>3500</v>
      </c>
      <c r="I15" s="255">
        <v>3000</v>
      </c>
      <c r="J15" s="255"/>
      <c r="K15" s="255"/>
      <c r="L15" s="255">
        <v>160</v>
      </c>
      <c r="M15" s="255"/>
      <c r="N15" s="255">
        <f>I15+L15-M15</f>
        <v>3160</v>
      </c>
      <c r="O15" s="256" t="s">
        <v>609</v>
      </c>
    </row>
    <row r="16" spans="1:16" x14ac:dyDescent="0.25">
      <c r="A16" s="258"/>
      <c r="B16" s="259"/>
      <c r="C16" s="259"/>
      <c r="D16" s="260"/>
      <c r="E16" s="260"/>
      <c r="F16" s="260"/>
      <c r="G16" s="260"/>
      <c r="H16" s="261"/>
      <c r="I16" s="261"/>
      <c r="J16" s="260"/>
      <c r="K16" s="260"/>
      <c r="L16" s="260"/>
      <c r="M16" s="260"/>
      <c r="N16" s="260"/>
      <c r="O16" s="260"/>
    </row>
    <row r="18" spans="5:5" x14ac:dyDescent="0.25">
      <c r="E18" s="262"/>
    </row>
  </sheetData>
  <autoFilter ref="A12:P15" xr:uid="{00000000-0009-0000-0000-000002000000}"/>
  <mergeCells count="26">
    <mergeCell ref="H7:H11"/>
    <mergeCell ref="I7:K7"/>
    <mergeCell ref="L7:L11"/>
    <mergeCell ref="M7:M11"/>
    <mergeCell ref="D8:D11"/>
    <mergeCell ref="E8:E11"/>
    <mergeCell ref="I8:I11"/>
    <mergeCell ref="J8:K8"/>
    <mergeCell ref="J9:J11"/>
    <mergeCell ref="K9:K11"/>
    <mergeCell ref="A1:O1"/>
    <mergeCell ref="A2:O2"/>
    <mergeCell ref="A3:O3"/>
    <mergeCell ref="A4:O4"/>
    <mergeCell ref="A5:A11"/>
    <mergeCell ref="B5:B11"/>
    <mergeCell ref="C5:E6"/>
    <mergeCell ref="F5:G6"/>
    <mergeCell ref="H5:K6"/>
    <mergeCell ref="L5:M6"/>
    <mergeCell ref="N5:N11"/>
    <mergeCell ref="O5:O11"/>
    <mergeCell ref="C7:C11"/>
    <mergeCell ref="D7:E7"/>
    <mergeCell ref="F7:F11"/>
    <mergeCell ref="G7:G11"/>
  </mergeCells>
  <pageMargins left="0.15748031496062992" right="0.15748031496062992" top="0.39370078740157483" bottom="0.35433070866141736" header="0.31496062992125984" footer="0.31496062992125984"/>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HY28"/>
  <sheetViews>
    <sheetView view="pageBreakPreview" zoomScale="55" zoomScaleNormal="60" zoomScaleSheetLayoutView="55" workbookViewId="0">
      <pane xSplit="6" ySplit="10" topLeftCell="G17" activePane="bottomRight" state="frozen"/>
      <selection pane="topRight" activeCell="G1" sqref="G1"/>
      <selection pane="bottomLeft" activeCell="A11" sqref="A11"/>
      <selection pane="bottomRight" activeCell="AK26" sqref="AK26"/>
    </sheetView>
  </sheetViews>
  <sheetFormatPr defaultColWidth="9" defaultRowHeight="15" x14ac:dyDescent="0.25"/>
  <cols>
    <col min="1" max="1" width="7.28515625" style="319" customWidth="1"/>
    <col min="2" max="2" width="51.7109375" style="319" customWidth="1"/>
    <col min="3" max="3" width="8.42578125" style="319" hidden="1" customWidth="1"/>
    <col min="4" max="4" width="10.140625" style="319" hidden="1" customWidth="1"/>
    <col min="5" max="5" width="9.28515625" style="319" hidden="1" customWidth="1"/>
    <col min="6" max="6" width="7.85546875" style="319" hidden="1" customWidth="1"/>
    <col min="7" max="7" width="24.42578125" style="422" customWidth="1"/>
    <col min="8" max="8" width="18.42578125" style="319" customWidth="1"/>
    <col min="9" max="9" width="17.42578125" style="319" customWidth="1"/>
    <col min="10" max="10" width="11" style="319" hidden="1" customWidth="1"/>
    <col min="11" max="11" width="10.42578125" style="319" hidden="1" customWidth="1"/>
    <col min="12" max="12" width="10.7109375" style="319" hidden="1" customWidth="1"/>
    <col min="13" max="13" width="10.28515625" style="319" hidden="1" customWidth="1"/>
    <col min="14" max="14" width="10.85546875" style="319" hidden="1" customWidth="1"/>
    <col min="15" max="15" width="10.140625" style="319" hidden="1" customWidth="1"/>
    <col min="16" max="16" width="10.42578125" style="319" hidden="1" customWidth="1"/>
    <col min="17" max="17" width="11.42578125" style="319" hidden="1" customWidth="1"/>
    <col min="18" max="18" width="11.85546875" style="319" hidden="1" customWidth="1"/>
    <col min="19" max="19" width="16.28515625" style="319" hidden="1" customWidth="1"/>
    <col min="20" max="22" width="11.85546875" style="319" hidden="1" customWidth="1"/>
    <col min="23" max="23" width="13" style="319" hidden="1" customWidth="1"/>
    <col min="24" max="24" width="11.28515625" style="319" hidden="1" customWidth="1"/>
    <col min="25" max="27" width="11.140625" style="319" hidden="1" customWidth="1"/>
    <col min="28" max="28" width="14.85546875" style="319" hidden="1" customWidth="1"/>
    <col min="29" max="29" width="13.28515625" style="319" customWidth="1"/>
    <col min="30" max="30" width="11.140625" style="319" customWidth="1"/>
    <col min="31" max="31" width="12" style="319" customWidth="1"/>
    <col min="32" max="33" width="11.140625" style="319" customWidth="1"/>
    <col min="34" max="34" width="15.28515625" style="319" customWidth="1"/>
    <col min="35" max="36" width="11.140625" style="319" customWidth="1"/>
    <col min="37" max="37" width="21.42578125" style="424" customWidth="1"/>
    <col min="38" max="38" width="3.5703125" style="319" hidden="1" customWidth="1"/>
    <col min="39" max="39" width="10.28515625" style="319" bestFit="1" customWidth="1"/>
    <col min="40" max="40" width="10.5703125" style="319" bestFit="1" customWidth="1"/>
    <col min="41" max="41" width="10.140625" style="319" bestFit="1" customWidth="1"/>
    <col min="42" max="252" width="9" style="319"/>
    <col min="253" max="253" width="7.28515625" style="319" customWidth="1"/>
    <col min="254" max="254" width="48.42578125" style="319" customWidth="1"/>
    <col min="255" max="258" width="0" style="319" hidden="1" customWidth="1"/>
    <col min="259" max="259" width="24.42578125" style="319" customWidth="1"/>
    <col min="260" max="260" width="18.42578125" style="319" customWidth="1"/>
    <col min="261" max="261" width="17.42578125" style="319" customWidth="1"/>
    <col min="262" max="280" width="0" style="319" hidden="1" customWidth="1"/>
    <col min="281" max="281" width="18.28515625" style="319" customWidth="1"/>
    <col min="282" max="284" width="11.140625" style="319" customWidth="1"/>
    <col min="285" max="285" width="15" style="319" customWidth="1"/>
    <col min="286" max="286" width="13.7109375" style="319" customWidth="1"/>
    <col min="287" max="288" width="11.140625" style="319" customWidth="1"/>
    <col min="289" max="289" width="15.28515625" style="319" customWidth="1"/>
    <col min="290" max="291" width="11.140625" style="319" customWidth="1"/>
    <col min="292" max="292" width="12.42578125" style="319" customWidth="1"/>
    <col min="293" max="293" width="16.42578125" style="319" customWidth="1"/>
    <col min="294" max="294" width="0" style="319" hidden="1" customWidth="1"/>
    <col min="295" max="295" width="10.28515625" style="319" bestFit="1" customWidth="1"/>
    <col min="296" max="297" width="10.140625" style="319" bestFit="1" customWidth="1"/>
    <col min="298" max="508" width="9" style="319"/>
    <col min="509" max="509" width="7.28515625" style="319" customWidth="1"/>
    <col min="510" max="510" width="48.42578125" style="319" customWidth="1"/>
    <col min="511" max="514" width="0" style="319" hidden="1" customWidth="1"/>
    <col min="515" max="515" width="24.42578125" style="319" customWidth="1"/>
    <col min="516" max="516" width="18.42578125" style="319" customWidth="1"/>
    <col min="517" max="517" width="17.42578125" style="319" customWidth="1"/>
    <col min="518" max="536" width="0" style="319" hidden="1" customWidth="1"/>
    <col min="537" max="537" width="18.28515625" style="319" customWidth="1"/>
    <col min="538" max="540" width="11.140625" style="319" customWidth="1"/>
    <col min="541" max="541" width="15" style="319" customWidth="1"/>
    <col min="542" max="542" width="13.7109375" style="319" customWidth="1"/>
    <col min="543" max="544" width="11.140625" style="319" customWidth="1"/>
    <col min="545" max="545" width="15.28515625" style="319" customWidth="1"/>
    <col min="546" max="547" width="11.140625" style="319" customWidth="1"/>
    <col min="548" max="548" width="12.42578125" style="319" customWidth="1"/>
    <col min="549" max="549" width="16.42578125" style="319" customWidth="1"/>
    <col min="550" max="550" width="0" style="319" hidden="1" customWidth="1"/>
    <col min="551" max="551" width="10.28515625" style="319" bestFit="1" customWidth="1"/>
    <col min="552" max="553" width="10.140625" style="319" bestFit="1" customWidth="1"/>
    <col min="554" max="764" width="9" style="319"/>
    <col min="765" max="765" width="7.28515625" style="319" customWidth="1"/>
    <col min="766" max="766" width="48.42578125" style="319" customWidth="1"/>
    <col min="767" max="770" width="0" style="319" hidden="1" customWidth="1"/>
    <col min="771" max="771" width="24.42578125" style="319" customWidth="1"/>
    <col min="772" max="772" width="18.42578125" style="319" customWidth="1"/>
    <col min="773" max="773" width="17.42578125" style="319" customWidth="1"/>
    <col min="774" max="792" width="0" style="319" hidden="1" customWidth="1"/>
    <col min="793" max="793" width="18.28515625" style="319" customWidth="1"/>
    <col min="794" max="796" width="11.140625" style="319" customWidth="1"/>
    <col min="797" max="797" width="15" style="319" customWidth="1"/>
    <col min="798" max="798" width="13.7109375" style="319" customWidth="1"/>
    <col min="799" max="800" width="11.140625" style="319" customWidth="1"/>
    <col min="801" max="801" width="15.28515625" style="319" customWidth="1"/>
    <col min="802" max="803" width="11.140625" style="319" customWidth="1"/>
    <col min="804" max="804" width="12.42578125" style="319" customWidth="1"/>
    <col min="805" max="805" width="16.42578125" style="319" customWidth="1"/>
    <col min="806" max="806" width="0" style="319" hidden="1" customWidth="1"/>
    <col min="807" max="807" width="10.28515625" style="319" bestFit="1" customWidth="1"/>
    <col min="808" max="809" width="10.140625" style="319" bestFit="1" customWidth="1"/>
    <col min="810" max="1020" width="9" style="319"/>
    <col min="1021" max="1021" width="7.28515625" style="319" customWidth="1"/>
    <col min="1022" max="1022" width="48.42578125" style="319" customWidth="1"/>
    <col min="1023" max="1026" width="0" style="319" hidden="1" customWidth="1"/>
    <col min="1027" max="1027" width="24.42578125" style="319" customWidth="1"/>
    <col min="1028" max="1028" width="18.42578125" style="319" customWidth="1"/>
    <col min="1029" max="1029" width="17.42578125" style="319" customWidth="1"/>
    <col min="1030" max="1048" width="0" style="319" hidden="1" customWidth="1"/>
    <col min="1049" max="1049" width="18.28515625" style="319" customWidth="1"/>
    <col min="1050" max="1052" width="11.140625" style="319" customWidth="1"/>
    <col min="1053" max="1053" width="15" style="319" customWidth="1"/>
    <col min="1054" max="1054" width="13.7109375" style="319" customWidth="1"/>
    <col min="1055" max="1056" width="11.140625" style="319" customWidth="1"/>
    <col min="1057" max="1057" width="15.28515625" style="319" customWidth="1"/>
    <col min="1058" max="1059" width="11.140625" style="319" customWidth="1"/>
    <col min="1060" max="1060" width="12.42578125" style="319" customWidth="1"/>
    <col min="1061" max="1061" width="16.42578125" style="319" customWidth="1"/>
    <col min="1062" max="1062" width="0" style="319" hidden="1" customWidth="1"/>
    <col min="1063" max="1063" width="10.28515625" style="319" bestFit="1" customWidth="1"/>
    <col min="1064" max="1065" width="10.140625" style="319" bestFit="1" customWidth="1"/>
    <col min="1066" max="1276" width="9" style="319"/>
    <col min="1277" max="1277" width="7.28515625" style="319" customWidth="1"/>
    <col min="1278" max="1278" width="48.42578125" style="319" customWidth="1"/>
    <col min="1279" max="1282" width="0" style="319" hidden="1" customWidth="1"/>
    <col min="1283" max="1283" width="24.42578125" style="319" customWidth="1"/>
    <col min="1284" max="1284" width="18.42578125" style="319" customWidth="1"/>
    <col min="1285" max="1285" width="17.42578125" style="319" customWidth="1"/>
    <col min="1286" max="1304" width="0" style="319" hidden="1" customWidth="1"/>
    <col min="1305" max="1305" width="18.28515625" style="319" customWidth="1"/>
    <col min="1306" max="1308" width="11.140625" style="319" customWidth="1"/>
    <col min="1309" max="1309" width="15" style="319" customWidth="1"/>
    <col min="1310" max="1310" width="13.7109375" style="319" customWidth="1"/>
    <col min="1311" max="1312" width="11.140625" style="319" customWidth="1"/>
    <col min="1313" max="1313" width="15.28515625" style="319" customWidth="1"/>
    <col min="1314" max="1315" width="11.140625" style="319" customWidth="1"/>
    <col min="1316" max="1316" width="12.42578125" style="319" customWidth="1"/>
    <col min="1317" max="1317" width="16.42578125" style="319" customWidth="1"/>
    <col min="1318" max="1318" width="0" style="319" hidden="1" customWidth="1"/>
    <col min="1319" max="1319" width="10.28515625" style="319" bestFit="1" customWidth="1"/>
    <col min="1320" max="1321" width="10.140625" style="319" bestFit="1" customWidth="1"/>
    <col min="1322" max="1532" width="9" style="319"/>
    <col min="1533" max="1533" width="7.28515625" style="319" customWidth="1"/>
    <col min="1534" max="1534" width="48.42578125" style="319" customWidth="1"/>
    <col min="1535" max="1538" width="0" style="319" hidden="1" customWidth="1"/>
    <col min="1539" max="1539" width="24.42578125" style="319" customWidth="1"/>
    <col min="1540" max="1540" width="18.42578125" style="319" customWidth="1"/>
    <col min="1541" max="1541" width="17.42578125" style="319" customWidth="1"/>
    <col min="1542" max="1560" width="0" style="319" hidden="1" customWidth="1"/>
    <col min="1561" max="1561" width="18.28515625" style="319" customWidth="1"/>
    <col min="1562" max="1564" width="11.140625" style="319" customWidth="1"/>
    <col min="1565" max="1565" width="15" style="319" customWidth="1"/>
    <col min="1566" max="1566" width="13.7109375" style="319" customWidth="1"/>
    <col min="1567" max="1568" width="11.140625" style="319" customWidth="1"/>
    <col min="1569" max="1569" width="15.28515625" style="319" customWidth="1"/>
    <col min="1570" max="1571" width="11.140625" style="319" customWidth="1"/>
    <col min="1572" max="1572" width="12.42578125" style="319" customWidth="1"/>
    <col min="1573" max="1573" width="16.42578125" style="319" customWidth="1"/>
    <col min="1574" max="1574" width="0" style="319" hidden="1" customWidth="1"/>
    <col min="1575" max="1575" width="10.28515625" style="319" bestFit="1" customWidth="1"/>
    <col min="1576" max="1577" width="10.140625" style="319" bestFit="1" customWidth="1"/>
    <col min="1578" max="1788" width="9" style="319"/>
    <col min="1789" max="1789" width="7.28515625" style="319" customWidth="1"/>
    <col min="1790" max="1790" width="48.42578125" style="319" customWidth="1"/>
    <col min="1791" max="1794" width="0" style="319" hidden="1" customWidth="1"/>
    <col min="1795" max="1795" width="24.42578125" style="319" customWidth="1"/>
    <col min="1796" max="1796" width="18.42578125" style="319" customWidth="1"/>
    <col min="1797" max="1797" width="17.42578125" style="319" customWidth="1"/>
    <col min="1798" max="1816" width="0" style="319" hidden="1" customWidth="1"/>
    <col min="1817" max="1817" width="18.28515625" style="319" customWidth="1"/>
    <col min="1818" max="1820" width="11.140625" style="319" customWidth="1"/>
    <col min="1821" max="1821" width="15" style="319" customWidth="1"/>
    <col min="1822" max="1822" width="13.7109375" style="319" customWidth="1"/>
    <col min="1823" max="1824" width="11.140625" style="319" customWidth="1"/>
    <col min="1825" max="1825" width="15.28515625" style="319" customWidth="1"/>
    <col min="1826" max="1827" width="11.140625" style="319" customWidth="1"/>
    <col min="1828" max="1828" width="12.42578125" style="319" customWidth="1"/>
    <col min="1829" max="1829" width="16.42578125" style="319" customWidth="1"/>
    <col min="1830" max="1830" width="0" style="319" hidden="1" customWidth="1"/>
    <col min="1831" max="1831" width="10.28515625" style="319" bestFit="1" customWidth="1"/>
    <col min="1832" max="1833" width="10.140625" style="319" bestFit="1" customWidth="1"/>
    <col min="1834" max="2044" width="9" style="319"/>
    <col min="2045" max="2045" width="7.28515625" style="319" customWidth="1"/>
    <col min="2046" max="2046" width="48.42578125" style="319" customWidth="1"/>
    <col min="2047" max="2050" width="0" style="319" hidden="1" customWidth="1"/>
    <col min="2051" max="2051" width="24.42578125" style="319" customWidth="1"/>
    <col min="2052" max="2052" width="18.42578125" style="319" customWidth="1"/>
    <col min="2053" max="2053" width="17.42578125" style="319" customWidth="1"/>
    <col min="2054" max="2072" width="0" style="319" hidden="1" customWidth="1"/>
    <col min="2073" max="2073" width="18.28515625" style="319" customWidth="1"/>
    <col min="2074" max="2076" width="11.140625" style="319" customWidth="1"/>
    <col min="2077" max="2077" width="15" style="319" customWidth="1"/>
    <col min="2078" max="2078" width="13.7109375" style="319" customWidth="1"/>
    <col min="2079" max="2080" width="11.140625" style="319" customWidth="1"/>
    <col min="2081" max="2081" width="15.28515625" style="319" customWidth="1"/>
    <col min="2082" max="2083" width="11.140625" style="319" customWidth="1"/>
    <col min="2084" max="2084" width="12.42578125" style="319" customWidth="1"/>
    <col min="2085" max="2085" width="16.42578125" style="319" customWidth="1"/>
    <col min="2086" max="2086" width="0" style="319" hidden="1" customWidth="1"/>
    <col min="2087" max="2087" width="10.28515625" style="319" bestFit="1" customWidth="1"/>
    <col min="2088" max="2089" width="10.140625" style="319" bestFit="1" customWidth="1"/>
    <col min="2090" max="2300" width="9" style="319"/>
    <col min="2301" max="2301" width="7.28515625" style="319" customWidth="1"/>
    <col min="2302" max="2302" width="48.42578125" style="319" customWidth="1"/>
    <col min="2303" max="2306" width="0" style="319" hidden="1" customWidth="1"/>
    <col min="2307" max="2307" width="24.42578125" style="319" customWidth="1"/>
    <col min="2308" max="2308" width="18.42578125" style="319" customWidth="1"/>
    <col min="2309" max="2309" width="17.42578125" style="319" customWidth="1"/>
    <col min="2310" max="2328" width="0" style="319" hidden="1" customWidth="1"/>
    <col min="2329" max="2329" width="18.28515625" style="319" customWidth="1"/>
    <col min="2330" max="2332" width="11.140625" style="319" customWidth="1"/>
    <col min="2333" max="2333" width="15" style="319" customWidth="1"/>
    <col min="2334" max="2334" width="13.7109375" style="319" customWidth="1"/>
    <col min="2335" max="2336" width="11.140625" style="319" customWidth="1"/>
    <col min="2337" max="2337" width="15.28515625" style="319" customWidth="1"/>
    <col min="2338" max="2339" width="11.140625" style="319" customWidth="1"/>
    <col min="2340" max="2340" width="12.42578125" style="319" customWidth="1"/>
    <col min="2341" max="2341" width="16.42578125" style="319" customWidth="1"/>
    <col min="2342" max="2342" width="0" style="319" hidden="1" customWidth="1"/>
    <col min="2343" max="2343" width="10.28515625" style="319" bestFit="1" customWidth="1"/>
    <col min="2344" max="2345" width="10.140625" style="319" bestFit="1" customWidth="1"/>
    <col min="2346" max="2556" width="9" style="319"/>
    <col min="2557" max="2557" width="7.28515625" style="319" customWidth="1"/>
    <col min="2558" max="2558" width="48.42578125" style="319" customWidth="1"/>
    <col min="2559" max="2562" width="0" style="319" hidden="1" customWidth="1"/>
    <col min="2563" max="2563" width="24.42578125" style="319" customWidth="1"/>
    <col min="2564" max="2564" width="18.42578125" style="319" customWidth="1"/>
    <col min="2565" max="2565" width="17.42578125" style="319" customWidth="1"/>
    <col min="2566" max="2584" width="0" style="319" hidden="1" customWidth="1"/>
    <col min="2585" max="2585" width="18.28515625" style="319" customWidth="1"/>
    <col min="2586" max="2588" width="11.140625" style="319" customWidth="1"/>
    <col min="2589" max="2589" width="15" style="319" customWidth="1"/>
    <col min="2590" max="2590" width="13.7109375" style="319" customWidth="1"/>
    <col min="2591" max="2592" width="11.140625" style="319" customWidth="1"/>
    <col min="2593" max="2593" width="15.28515625" style="319" customWidth="1"/>
    <col min="2594" max="2595" width="11.140625" style="319" customWidth="1"/>
    <col min="2596" max="2596" width="12.42578125" style="319" customWidth="1"/>
    <col min="2597" max="2597" width="16.42578125" style="319" customWidth="1"/>
    <col min="2598" max="2598" width="0" style="319" hidden="1" customWidth="1"/>
    <col min="2599" max="2599" width="10.28515625" style="319" bestFit="1" customWidth="1"/>
    <col min="2600" max="2601" width="10.140625" style="319" bestFit="1" customWidth="1"/>
    <col min="2602" max="2812" width="9" style="319"/>
    <col min="2813" max="2813" width="7.28515625" style="319" customWidth="1"/>
    <col min="2814" max="2814" width="48.42578125" style="319" customWidth="1"/>
    <col min="2815" max="2818" width="0" style="319" hidden="1" customWidth="1"/>
    <col min="2819" max="2819" width="24.42578125" style="319" customWidth="1"/>
    <col min="2820" max="2820" width="18.42578125" style="319" customWidth="1"/>
    <col min="2821" max="2821" width="17.42578125" style="319" customWidth="1"/>
    <col min="2822" max="2840" width="0" style="319" hidden="1" customWidth="1"/>
    <col min="2841" max="2841" width="18.28515625" style="319" customWidth="1"/>
    <col min="2842" max="2844" width="11.140625" style="319" customWidth="1"/>
    <col min="2845" max="2845" width="15" style="319" customWidth="1"/>
    <col min="2846" max="2846" width="13.7109375" style="319" customWidth="1"/>
    <col min="2847" max="2848" width="11.140625" style="319" customWidth="1"/>
    <col min="2849" max="2849" width="15.28515625" style="319" customWidth="1"/>
    <col min="2850" max="2851" width="11.140625" style="319" customWidth="1"/>
    <col min="2852" max="2852" width="12.42578125" style="319" customWidth="1"/>
    <col min="2853" max="2853" width="16.42578125" style="319" customWidth="1"/>
    <col min="2854" max="2854" width="0" style="319" hidden="1" customWidth="1"/>
    <col min="2855" max="2855" width="10.28515625" style="319" bestFit="1" customWidth="1"/>
    <col min="2856" max="2857" width="10.140625" style="319" bestFit="1" customWidth="1"/>
    <col min="2858" max="3068" width="9" style="319"/>
    <col min="3069" max="3069" width="7.28515625" style="319" customWidth="1"/>
    <col min="3070" max="3070" width="48.42578125" style="319" customWidth="1"/>
    <col min="3071" max="3074" width="0" style="319" hidden="1" customWidth="1"/>
    <col min="3075" max="3075" width="24.42578125" style="319" customWidth="1"/>
    <col min="3076" max="3076" width="18.42578125" style="319" customWidth="1"/>
    <col min="3077" max="3077" width="17.42578125" style="319" customWidth="1"/>
    <col min="3078" max="3096" width="0" style="319" hidden="1" customWidth="1"/>
    <col min="3097" max="3097" width="18.28515625" style="319" customWidth="1"/>
    <col min="3098" max="3100" width="11.140625" style="319" customWidth="1"/>
    <col min="3101" max="3101" width="15" style="319" customWidth="1"/>
    <col min="3102" max="3102" width="13.7109375" style="319" customWidth="1"/>
    <col min="3103" max="3104" width="11.140625" style="319" customWidth="1"/>
    <col min="3105" max="3105" width="15.28515625" style="319" customWidth="1"/>
    <col min="3106" max="3107" width="11.140625" style="319" customWidth="1"/>
    <col min="3108" max="3108" width="12.42578125" style="319" customWidth="1"/>
    <col min="3109" max="3109" width="16.42578125" style="319" customWidth="1"/>
    <col min="3110" max="3110" width="0" style="319" hidden="1" customWidth="1"/>
    <col min="3111" max="3111" width="10.28515625" style="319" bestFit="1" customWidth="1"/>
    <col min="3112" max="3113" width="10.140625" style="319" bestFit="1" customWidth="1"/>
    <col min="3114" max="3324" width="9" style="319"/>
    <col min="3325" max="3325" width="7.28515625" style="319" customWidth="1"/>
    <col min="3326" max="3326" width="48.42578125" style="319" customWidth="1"/>
    <col min="3327" max="3330" width="0" style="319" hidden="1" customWidth="1"/>
    <col min="3331" max="3331" width="24.42578125" style="319" customWidth="1"/>
    <col min="3332" max="3332" width="18.42578125" style="319" customWidth="1"/>
    <col min="3333" max="3333" width="17.42578125" style="319" customWidth="1"/>
    <col min="3334" max="3352" width="0" style="319" hidden="1" customWidth="1"/>
    <col min="3353" max="3353" width="18.28515625" style="319" customWidth="1"/>
    <col min="3354" max="3356" width="11.140625" style="319" customWidth="1"/>
    <col min="3357" max="3357" width="15" style="319" customWidth="1"/>
    <col min="3358" max="3358" width="13.7109375" style="319" customWidth="1"/>
    <col min="3359" max="3360" width="11.140625" style="319" customWidth="1"/>
    <col min="3361" max="3361" width="15.28515625" style="319" customWidth="1"/>
    <col min="3362" max="3363" width="11.140625" style="319" customWidth="1"/>
    <col min="3364" max="3364" width="12.42578125" style="319" customWidth="1"/>
    <col min="3365" max="3365" width="16.42578125" style="319" customWidth="1"/>
    <col min="3366" max="3366" width="0" style="319" hidden="1" customWidth="1"/>
    <col min="3367" max="3367" width="10.28515625" style="319" bestFit="1" customWidth="1"/>
    <col min="3368" max="3369" width="10.140625" style="319" bestFit="1" customWidth="1"/>
    <col min="3370" max="3580" width="9" style="319"/>
    <col min="3581" max="3581" width="7.28515625" style="319" customWidth="1"/>
    <col min="3582" max="3582" width="48.42578125" style="319" customWidth="1"/>
    <col min="3583" max="3586" width="0" style="319" hidden="1" customWidth="1"/>
    <col min="3587" max="3587" width="24.42578125" style="319" customWidth="1"/>
    <col min="3588" max="3588" width="18.42578125" style="319" customWidth="1"/>
    <col min="3589" max="3589" width="17.42578125" style="319" customWidth="1"/>
    <col min="3590" max="3608" width="0" style="319" hidden="1" customWidth="1"/>
    <col min="3609" max="3609" width="18.28515625" style="319" customWidth="1"/>
    <col min="3610" max="3612" width="11.140625" style="319" customWidth="1"/>
    <col min="3613" max="3613" width="15" style="319" customWidth="1"/>
    <col min="3614" max="3614" width="13.7109375" style="319" customWidth="1"/>
    <col min="3615" max="3616" width="11.140625" style="319" customWidth="1"/>
    <col min="3617" max="3617" width="15.28515625" style="319" customWidth="1"/>
    <col min="3618" max="3619" width="11.140625" style="319" customWidth="1"/>
    <col min="3620" max="3620" width="12.42578125" style="319" customWidth="1"/>
    <col min="3621" max="3621" width="16.42578125" style="319" customWidth="1"/>
    <col min="3622" max="3622" width="0" style="319" hidden="1" customWidth="1"/>
    <col min="3623" max="3623" width="10.28515625" style="319" bestFit="1" customWidth="1"/>
    <col min="3624" max="3625" width="10.140625" style="319" bestFit="1" customWidth="1"/>
    <col min="3626" max="3836" width="9" style="319"/>
    <col min="3837" max="3837" width="7.28515625" style="319" customWidth="1"/>
    <col min="3838" max="3838" width="48.42578125" style="319" customWidth="1"/>
    <col min="3839" max="3842" width="0" style="319" hidden="1" customWidth="1"/>
    <col min="3843" max="3843" width="24.42578125" style="319" customWidth="1"/>
    <col min="3844" max="3844" width="18.42578125" style="319" customWidth="1"/>
    <col min="3845" max="3845" width="17.42578125" style="319" customWidth="1"/>
    <col min="3846" max="3864" width="0" style="319" hidden="1" customWidth="1"/>
    <col min="3865" max="3865" width="18.28515625" style="319" customWidth="1"/>
    <col min="3866" max="3868" width="11.140625" style="319" customWidth="1"/>
    <col min="3869" max="3869" width="15" style="319" customWidth="1"/>
    <col min="3870" max="3870" width="13.7109375" style="319" customWidth="1"/>
    <col min="3871" max="3872" width="11.140625" style="319" customWidth="1"/>
    <col min="3873" max="3873" width="15.28515625" style="319" customWidth="1"/>
    <col min="3874" max="3875" width="11.140625" style="319" customWidth="1"/>
    <col min="3876" max="3876" width="12.42578125" style="319" customWidth="1"/>
    <col min="3877" max="3877" width="16.42578125" style="319" customWidth="1"/>
    <col min="3878" max="3878" width="0" style="319" hidden="1" customWidth="1"/>
    <col min="3879" max="3879" width="10.28515625" style="319" bestFit="1" customWidth="1"/>
    <col min="3880" max="3881" width="10.140625" style="319" bestFit="1" customWidth="1"/>
    <col min="3882" max="4092" width="9" style="319"/>
    <col min="4093" max="4093" width="7.28515625" style="319" customWidth="1"/>
    <col min="4094" max="4094" width="48.42578125" style="319" customWidth="1"/>
    <col min="4095" max="4098" width="0" style="319" hidden="1" customWidth="1"/>
    <col min="4099" max="4099" width="24.42578125" style="319" customWidth="1"/>
    <col min="4100" max="4100" width="18.42578125" style="319" customWidth="1"/>
    <col min="4101" max="4101" width="17.42578125" style="319" customWidth="1"/>
    <col min="4102" max="4120" width="0" style="319" hidden="1" customWidth="1"/>
    <col min="4121" max="4121" width="18.28515625" style="319" customWidth="1"/>
    <col min="4122" max="4124" width="11.140625" style="319" customWidth="1"/>
    <col min="4125" max="4125" width="15" style="319" customWidth="1"/>
    <col min="4126" max="4126" width="13.7109375" style="319" customWidth="1"/>
    <col min="4127" max="4128" width="11.140625" style="319" customWidth="1"/>
    <col min="4129" max="4129" width="15.28515625" style="319" customWidth="1"/>
    <col min="4130" max="4131" width="11.140625" style="319" customWidth="1"/>
    <col min="4132" max="4132" width="12.42578125" style="319" customWidth="1"/>
    <col min="4133" max="4133" width="16.42578125" style="319" customWidth="1"/>
    <col min="4134" max="4134" width="0" style="319" hidden="1" customWidth="1"/>
    <col min="4135" max="4135" width="10.28515625" style="319" bestFit="1" customWidth="1"/>
    <col min="4136" max="4137" width="10.140625" style="319" bestFit="1" customWidth="1"/>
    <col min="4138" max="4348" width="9" style="319"/>
    <col min="4349" max="4349" width="7.28515625" style="319" customWidth="1"/>
    <col min="4350" max="4350" width="48.42578125" style="319" customWidth="1"/>
    <col min="4351" max="4354" width="0" style="319" hidden="1" customWidth="1"/>
    <col min="4355" max="4355" width="24.42578125" style="319" customWidth="1"/>
    <col min="4356" max="4356" width="18.42578125" style="319" customWidth="1"/>
    <col min="4357" max="4357" width="17.42578125" style="319" customWidth="1"/>
    <col min="4358" max="4376" width="0" style="319" hidden="1" customWidth="1"/>
    <col min="4377" max="4377" width="18.28515625" style="319" customWidth="1"/>
    <col min="4378" max="4380" width="11.140625" style="319" customWidth="1"/>
    <col min="4381" max="4381" width="15" style="319" customWidth="1"/>
    <col min="4382" max="4382" width="13.7109375" style="319" customWidth="1"/>
    <col min="4383" max="4384" width="11.140625" style="319" customWidth="1"/>
    <col min="4385" max="4385" width="15.28515625" style="319" customWidth="1"/>
    <col min="4386" max="4387" width="11.140625" style="319" customWidth="1"/>
    <col min="4388" max="4388" width="12.42578125" style="319" customWidth="1"/>
    <col min="4389" max="4389" width="16.42578125" style="319" customWidth="1"/>
    <col min="4390" max="4390" width="0" style="319" hidden="1" customWidth="1"/>
    <col min="4391" max="4391" width="10.28515625" style="319" bestFit="1" customWidth="1"/>
    <col min="4392" max="4393" width="10.140625" style="319" bestFit="1" customWidth="1"/>
    <col min="4394" max="4604" width="9" style="319"/>
    <col min="4605" max="4605" width="7.28515625" style="319" customWidth="1"/>
    <col min="4606" max="4606" width="48.42578125" style="319" customWidth="1"/>
    <col min="4607" max="4610" width="0" style="319" hidden="1" customWidth="1"/>
    <col min="4611" max="4611" width="24.42578125" style="319" customWidth="1"/>
    <col min="4612" max="4612" width="18.42578125" style="319" customWidth="1"/>
    <col min="4613" max="4613" width="17.42578125" style="319" customWidth="1"/>
    <col min="4614" max="4632" width="0" style="319" hidden="1" customWidth="1"/>
    <col min="4633" max="4633" width="18.28515625" style="319" customWidth="1"/>
    <col min="4634" max="4636" width="11.140625" style="319" customWidth="1"/>
    <col min="4637" max="4637" width="15" style="319" customWidth="1"/>
    <col min="4638" max="4638" width="13.7109375" style="319" customWidth="1"/>
    <col min="4639" max="4640" width="11.140625" style="319" customWidth="1"/>
    <col min="4641" max="4641" width="15.28515625" style="319" customWidth="1"/>
    <col min="4642" max="4643" width="11.140625" style="319" customWidth="1"/>
    <col min="4644" max="4644" width="12.42578125" style="319" customWidth="1"/>
    <col min="4645" max="4645" width="16.42578125" style="319" customWidth="1"/>
    <col min="4646" max="4646" width="0" style="319" hidden="1" customWidth="1"/>
    <col min="4647" max="4647" width="10.28515625" style="319" bestFit="1" customWidth="1"/>
    <col min="4648" max="4649" width="10.140625" style="319" bestFit="1" customWidth="1"/>
    <col min="4650" max="4860" width="9" style="319"/>
    <col min="4861" max="4861" width="7.28515625" style="319" customWidth="1"/>
    <col min="4862" max="4862" width="48.42578125" style="319" customWidth="1"/>
    <col min="4863" max="4866" width="0" style="319" hidden="1" customWidth="1"/>
    <col min="4867" max="4867" width="24.42578125" style="319" customWidth="1"/>
    <col min="4868" max="4868" width="18.42578125" style="319" customWidth="1"/>
    <col min="4869" max="4869" width="17.42578125" style="319" customWidth="1"/>
    <col min="4870" max="4888" width="0" style="319" hidden="1" customWidth="1"/>
    <col min="4889" max="4889" width="18.28515625" style="319" customWidth="1"/>
    <col min="4890" max="4892" width="11.140625" style="319" customWidth="1"/>
    <col min="4893" max="4893" width="15" style="319" customWidth="1"/>
    <col min="4894" max="4894" width="13.7109375" style="319" customWidth="1"/>
    <col min="4895" max="4896" width="11.140625" style="319" customWidth="1"/>
    <col min="4897" max="4897" width="15.28515625" style="319" customWidth="1"/>
    <col min="4898" max="4899" width="11.140625" style="319" customWidth="1"/>
    <col min="4900" max="4900" width="12.42578125" style="319" customWidth="1"/>
    <col min="4901" max="4901" width="16.42578125" style="319" customWidth="1"/>
    <col min="4902" max="4902" width="0" style="319" hidden="1" customWidth="1"/>
    <col min="4903" max="4903" width="10.28515625" style="319" bestFit="1" customWidth="1"/>
    <col min="4904" max="4905" width="10.140625" style="319" bestFit="1" customWidth="1"/>
    <col min="4906" max="5116" width="9" style="319"/>
    <col min="5117" max="5117" width="7.28515625" style="319" customWidth="1"/>
    <col min="5118" max="5118" width="48.42578125" style="319" customWidth="1"/>
    <col min="5119" max="5122" width="0" style="319" hidden="1" customWidth="1"/>
    <col min="5123" max="5123" width="24.42578125" style="319" customWidth="1"/>
    <col min="5124" max="5124" width="18.42578125" style="319" customWidth="1"/>
    <col min="5125" max="5125" width="17.42578125" style="319" customWidth="1"/>
    <col min="5126" max="5144" width="0" style="319" hidden="1" customWidth="1"/>
    <col min="5145" max="5145" width="18.28515625" style="319" customWidth="1"/>
    <col min="5146" max="5148" width="11.140625" style="319" customWidth="1"/>
    <col min="5149" max="5149" width="15" style="319" customWidth="1"/>
    <col min="5150" max="5150" width="13.7109375" style="319" customWidth="1"/>
    <col min="5151" max="5152" width="11.140625" style="319" customWidth="1"/>
    <col min="5153" max="5153" width="15.28515625" style="319" customWidth="1"/>
    <col min="5154" max="5155" width="11.140625" style="319" customWidth="1"/>
    <col min="5156" max="5156" width="12.42578125" style="319" customWidth="1"/>
    <col min="5157" max="5157" width="16.42578125" style="319" customWidth="1"/>
    <col min="5158" max="5158" width="0" style="319" hidden="1" customWidth="1"/>
    <col min="5159" max="5159" width="10.28515625" style="319" bestFit="1" customWidth="1"/>
    <col min="5160" max="5161" width="10.140625" style="319" bestFit="1" customWidth="1"/>
    <col min="5162" max="5372" width="9" style="319"/>
    <col min="5373" max="5373" width="7.28515625" style="319" customWidth="1"/>
    <col min="5374" max="5374" width="48.42578125" style="319" customWidth="1"/>
    <col min="5375" max="5378" width="0" style="319" hidden="1" customWidth="1"/>
    <col min="5379" max="5379" width="24.42578125" style="319" customWidth="1"/>
    <col min="5380" max="5380" width="18.42578125" style="319" customWidth="1"/>
    <col min="5381" max="5381" width="17.42578125" style="319" customWidth="1"/>
    <col min="5382" max="5400" width="0" style="319" hidden="1" customWidth="1"/>
    <col min="5401" max="5401" width="18.28515625" style="319" customWidth="1"/>
    <col min="5402" max="5404" width="11.140625" style="319" customWidth="1"/>
    <col min="5405" max="5405" width="15" style="319" customWidth="1"/>
    <col min="5406" max="5406" width="13.7109375" style="319" customWidth="1"/>
    <col min="5407" max="5408" width="11.140625" style="319" customWidth="1"/>
    <col min="5409" max="5409" width="15.28515625" style="319" customWidth="1"/>
    <col min="5410" max="5411" width="11.140625" style="319" customWidth="1"/>
    <col min="5412" max="5412" width="12.42578125" style="319" customWidth="1"/>
    <col min="5413" max="5413" width="16.42578125" style="319" customWidth="1"/>
    <col min="5414" max="5414" width="0" style="319" hidden="1" customWidth="1"/>
    <col min="5415" max="5415" width="10.28515625" style="319" bestFit="1" customWidth="1"/>
    <col min="5416" max="5417" width="10.140625" style="319" bestFit="1" customWidth="1"/>
    <col min="5418" max="5628" width="9" style="319"/>
    <col min="5629" max="5629" width="7.28515625" style="319" customWidth="1"/>
    <col min="5630" max="5630" width="48.42578125" style="319" customWidth="1"/>
    <col min="5631" max="5634" width="0" style="319" hidden="1" customWidth="1"/>
    <col min="5635" max="5635" width="24.42578125" style="319" customWidth="1"/>
    <col min="5636" max="5636" width="18.42578125" style="319" customWidth="1"/>
    <col min="5637" max="5637" width="17.42578125" style="319" customWidth="1"/>
    <col min="5638" max="5656" width="0" style="319" hidden="1" customWidth="1"/>
    <col min="5657" max="5657" width="18.28515625" style="319" customWidth="1"/>
    <col min="5658" max="5660" width="11.140625" style="319" customWidth="1"/>
    <col min="5661" max="5661" width="15" style="319" customWidth="1"/>
    <col min="5662" max="5662" width="13.7109375" style="319" customWidth="1"/>
    <col min="5663" max="5664" width="11.140625" style="319" customWidth="1"/>
    <col min="5665" max="5665" width="15.28515625" style="319" customWidth="1"/>
    <col min="5666" max="5667" width="11.140625" style="319" customWidth="1"/>
    <col min="5668" max="5668" width="12.42578125" style="319" customWidth="1"/>
    <col min="5669" max="5669" width="16.42578125" style="319" customWidth="1"/>
    <col min="5670" max="5670" width="0" style="319" hidden="1" customWidth="1"/>
    <col min="5671" max="5671" width="10.28515625" style="319" bestFit="1" customWidth="1"/>
    <col min="5672" max="5673" width="10.140625" style="319" bestFit="1" customWidth="1"/>
    <col min="5674" max="5884" width="9" style="319"/>
    <col min="5885" max="5885" width="7.28515625" style="319" customWidth="1"/>
    <col min="5886" max="5886" width="48.42578125" style="319" customWidth="1"/>
    <col min="5887" max="5890" width="0" style="319" hidden="1" customWidth="1"/>
    <col min="5891" max="5891" width="24.42578125" style="319" customWidth="1"/>
    <col min="5892" max="5892" width="18.42578125" style="319" customWidth="1"/>
    <col min="5893" max="5893" width="17.42578125" style="319" customWidth="1"/>
    <col min="5894" max="5912" width="0" style="319" hidden="1" customWidth="1"/>
    <col min="5913" max="5913" width="18.28515625" style="319" customWidth="1"/>
    <col min="5914" max="5916" width="11.140625" style="319" customWidth="1"/>
    <col min="5917" max="5917" width="15" style="319" customWidth="1"/>
    <col min="5918" max="5918" width="13.7109375" style="319" customWidth="1"/>
    <col min="5919" max="5920" width="11.140625" style="319" customWidth="1"/>
    <col min="5921" max="5921" width="15.28515625" style="319" customWidth="1"/>
    <col min="5922" max="5923" width="11.140625" style="319" customWidth="1"/>
    <col min="5924" max="5924" width="12.42578125" style="319" customWidth="1"/>
    <col min="5925" max="5925" width="16.42578125" style="319" customWidth="1"/>
    <col min="5926" max="5926" width="0" style="319" hidden="1" customWidth="1"/>
    <col min="5927" max="5927" width="10.28515625" style="319" bestFit="1" customWidth="1"/>
    <col min="5928" max="5929" width="10.140625" style="319" bestFit="1" customWidth="1"/>
    <col min="5930" max="6140" width="9" style="319"/>
    <col min="6141" max="6141" width="7.28515625" style="319" customWidth="1"/>
    <col min="6142" max="6142" width="48.42578125" style="319" customWidth="1"/>
    <col min="6143" max="6146" width="0" style="319" hidden="1" customWidth="1"/>
    <col min="6147" max="6147" width="24.42578125" style="319" customWidth="1"/>
    <col min="6148" max="6148" width="18.42578125" style="319" customWidth="1"/>
    <col min="6149" max="6149" width="17.42578125" style="319" customWidth="1"/>
    <col min="6150" max="6168" width="0" style="319" hidden="1" customWidth="1"/>
    <col min="6169" max="6169" width="18.28515625" style="319" customWidth="1"/>
    <col min="6170" max="6172" width="11.140625" style="319" customWidth="1"/>
    <col min="6173" max="6173" width="15" style="319" customWidth="1"/>
    <col min="6174" max="6174" width="13.7109375" style="319" customWidth="1"/>
    <col min="6175" max="6176" width="11.140625" style="319" customWidth="1"/>
    <col min="6177" max="6177" width="15.28515625" style="319" customWidth="1"/>
    <col min="6178" max="6179" width="11.140625" style="319" customWidth="1"/>
    <col min="6180" max="6180" width="12.42578125" style="319" customWidth="1"/>
    <col min="6181" max="6181" width="16.42578125" style="319" customWidth="1"/>
    <col min="6182" max="6182" width="0" style="319" hidden="1" customWidth="1"/>
    <col min="6183" max="6183" width="10.28515625" style="319" bestFit="1" customWidth="1"/>
    <col min="6184" max="6185" width="10.140625" style="319" bestFit="1" customWidth="1"/>
    <col min="6186" max="6396" width="9" style="319"/>
    <col min="6397" max="6397" width="7.28515625" style="319" customWidth="1"/>
    <col min="6398" max="6398" width="48.42578125" style="319" customWidth="1"/>
    <col min="6399" max="6402" width="0" style="319" hidden="1" customWidth="1"/>
    <col min="6403" max="6403" width="24.42578125" style="319" customWidth="1"/>
    <col min="6404" max="6404" width="18.42578125" style="319" customWidth="1"/>
    <col min="6405" max="6405" width="17.42578125" style="319" customWidth="1"/>
    <col min="6406" max="6424" width="0" style="319" hidden="1" customWidth="1"/>
    <col min="6425" max="6425" width="18.28515625" style="319" customWidth="1"/>
    <col min="6426" max="6428" width="11.140625" style="319" customWidth="1"/>
    <col min="6429" max="6429" width="15" style="319" customWidth="1"/>
    <col min="6430" max="6430" width="13.7109375" style="319" customWidth="1"/>
    <col min="6431" max="6432" width="11.140625" style="319" customWidth="1"/>
    <col min="6433" max="6433" width="15.28515625" style="319" customWidth="1"/>
    <col min="6434" max="6435" width="11.140625" style="319" customWidth="1"/>
    <col min="6436" max="6436" width="12.42578125" style="319" customWidth="1"/>
    <col min="6437" max="6437" width="16.42578125" style="319" customWidth="1"/>
    <col min="6438" max="6438" width="0" style="319" hidden="1" customWidth="1"/>
    <col min="6439" max="6439" width="10.28515625" style="319" bestFit="1" customWidth="1"/>
    <col min="6440" max="6441" width="10.140625" style="319" bestFit="1" customWidth="1"/>
    <col min="6442" max="6652" width="9" style="319"/>
    <col min="6653" max="6653" width="7.28515625" style="319" customWidth="1"/>
    <col min="6654" max="6654" width="48.42578125" style="319" customWidth="1"/>
    <col min="6655" max="6658" width="0" style="319" hidden="1" customWidth="1"/>
    <col min="6659" max="6659" width="24.42578125" style="319" customWidth="1"/>
    <col min="6660" max="6660" width="18.42578125" style="319" customWidth="1"/>
    <col min="6661" max="6661" width="17.42578125" style="319" customWidth="1"/>
    <col min="6662" max="6680" width="0" style="319" hidden="1" customWidth="1"/>
    <col min="6681" max="6681" width="18.28515625" style="319" customWidth="1"/>
    <col min="6682" max="6684" width="11.140625" style="319" customWidth="1"/>
    <col min="6685" max="6685" width="15" style="319" customWidth="1"/>
    <col min="6686" max="6686" width="13.7109375" style="319" customWidth="1"/>
    <col min="6687" max="6688" width="11.140625" style="319" customWidth="1"/>
    <col min="6689" max="6689" width="15.28515625" style="319" customWidth="1"/>
    <col min="6690" max="6691" width="11.140625" style="319" customWidth="1"/>
    <col min="6692" max="6692" width="12.42578125" style="319" customWidth="1"/>
    <col min="6693" max="6693" width="16.42578125" style="319" customWidth="1"/>
    <col min="6694" max="6694" width="0" style="319" hidden="1" customWidth="1"/>
    <col min="6695" max="6695" width="10.28515625" style="319" bestFit="1" customWidth="1"/>
    <col min="6696" max="6697" width="10.140625" style="319" bestFit="1" customWidth="1"/>
    <col min="6698" max="6908" width="9" style="319"/>
    <col min="6909" max="6909" width="7.28515625" style="319" customWidth="1"/>
    <col min="6910" max="6910" width="48.42578125" style="319" customWidth="1"/>
    <col min="6911" max="6914" width="0" style="319" hidden="1" customWidth="1"/>
    <col min="6915" max="6915" width="24.42578125" style="319" customWidth="1"/>
    <col min="6916" max="6916" width="18.42578125" style="319" customWidth="1"/>
    <col min="6917" max="6917" width="17.42578125" style="319" customWidth="1"/>
    <col min="6918" max="6936" width="0" style="319" hidden="1" customWidth="1"/>
    <col min="6937" max="6937" width="18.28515625" style="319" customWidth="1"/>
    <col min="6938" max="6940" width="11.140625" style="319" customWidth="1"/>
    <col min="6941" max="6941" width="15" style="319" customWidth="1"/>
    <col min="6942" max="6942" width="13.7109375" style="319" customWidth="1"/>
    <col min="6943" max="6944" width="11.140625" style="319" customWidth="1"/>
    <col min="6945" max="6945" width="15.28515625" style="319" customWidth="1"/>
    <col min="6946" max="6947" width="11.140625" style="319" customWidth="1"/>
    <col min="6948" max="6948" width="12.42578125" style="319" customWidth="1"/>
    <col min="6949" max="6949" width="16.42578125" style="319" customWidth="1"/>
    <col min="6950" max="6950" width="0" style="319" hidden="1" customWidth="1"/>
    <col min="6951" max="6951" width="10.28515625" style="319" bestFit="1" customWidth="1"/>
    <col min="6952" max="6953" width="10.140625" style="319" bestFit="1" customWidth="1"/>
    <col min="6954" max="7164" width="9" style="319"/>
    <col min="7165" max="7165" width="7.28515625" style="319" customWidth="1"/>
    <col min="7166" max="7166" width="48.42578125" style="319" customWidth="1"/>
    <col min="7167" max="7170" width="0" style="319" hidden="1" customWidth="1"/>
    <col min="7171" max="7171" width="24.42578125" style="319" customWidth="1"/>
    <col min="7172" max="7172" width="18.42578125" style="319" customWidth="1"/>
    <col min="7173" max="7173" width="17.42578125" style="319" customWidth="1"/>
    <col min="7174" max="7192" width="0" style="319" hidden="1" customWidth="1"/>
    <col min="7193" max="7193" width="18.28515625" style="319" customWidth="1"/>
    <col min="7194" max="7196" width="11.140625" style="319" customWidth="1"/>
    <col min="7197" max="7197" width="15" style="319" customWidth="1"/>
    <col min="7198" max="7198" width="13.7109375" style="319" customWidth="1"/>
    <col min="7199" max="7200" width="11.140625" style="319" customWidth="1"/>
    <col min="7201" max="7201" width="15.28515625" style="319" customWidth="1"/>
    <col min="7202" max="7203" width="11.140625" style="319" customWidth="1"/>
    <col min="7204" max="7204" width="12.42578125" style="319" customWidth="1"/>
    <col min="7205" max="7205" width="16.42578125" style="319" customWidth="1"/>
    <col min="7206" max="7206" width="0" style="319" hidden="1" customWidth="1"/>
    <col min="7207" max="7207" width="10.28515625" style="319" bestFit="1" customWidth="1"/>
    <col min="7208" max="7209" width="10.140625" style="319" bestFit="1" customWidth="1"/>
    <col min="7210" max="7420" width="9" style="319"/>
    <col min="7421" max="7421" width="7.28515625" style="319" customWidth="1"/>
    <col min="7422" max="7422" width="48.42578125" style="319" customWidth="1"/>
    <col min="7423" max="7426" width="0" style="319" hidden="1" customWidth="1"/>
    <col min="7427" max="7427" width="24.42578125" style="319" customWidth="1"/>
    <col min="7428" max="7428" width="18.42578125" style="319" customWidth="1"/>
    <col min="7429" max="7429" width="17.42578125" style="319" customWidth="1"/>
    <col min="7430" max="7448" width="0" style="319" hidden="1" customWidth="1"/>
    <col min="7449" max="7449" width="18.28515625" style="319" customWidth="1"/>
    <col min="7450" max="7452" width="11.140625" style="319" customWidth="1"/>
    <col min="7453" max="7453" width="15" style="319" customWidth="1"/>
    <col min="7454" max="7454" width="13.7109375" style="319" customWidth="1"/>
    <col min="7455" max="7456" width="11.140625" style="319" customWidth="1"/>
    <col min="7457" max="7457" width="15.28515625" style="319" customWidth="1"/>
    <col min="7458" max="7459" width="11.140625" style="319" customWidth="1"/>
    <col min="7460" max="7460" width="12.42578125" style="319" customWidth="1"/>
    <col min="7461" max="7461" width="16.42578125" style="319" customWidth="1"/>
    <col min="7462" max="7462" width="0" style="319" hidden="1" customWidth="1"/>
    <col min="7463" max="7463" width="10.28515625" style="319" bestFit="1" customWidth="1"/>
    <col min="7464" max="7465" width="10.140625" style="319" bestFit="1" customWidth="1"/>
    <col min="7466" max="7676" width="9" style="319"/>
    <col min="7677" max="7677" width="7.28515625" style="319" customWidth="1"/>
    <col min="7678" max="7678" width="48.42578125" style="319" customWidth="1"/>
    <col min="7679" max="7682" width="0" style="319" hidden="1" customWidth="1"/>
    <col min="7683" max="7683" width="24.42578125" style="319" customWidth="1"/>
    <col min="7684" max="7684" width="18.42578125" style="319" customWidth="1"/>
    <col min="7685" max="7685" width="17.42578125" style="319" customWidth="1"/>
    <col min="7686" max="7704" width="0" style="319" hidden="1" customWidth="1"/>
    <col min="7705" max="7705" width="18.28515625" style="319" customWidth="1"/>
    <col min="7706" max="7708" width="11.140625" style="319" customWidth="1"/>
    <col min="7709" max="7709" width="15" style="319" customWidth="1"/>
    <col min="7710" max="7710" width="13.7109375" style="319" customWidth="1"/>
    <col min="7711" max="7712" width="11.140625" style="319" customWidth="1"/>
    <col min="7713" max="7713" width="15.28515625" style="319" customWidth="1"/>
    <col min="7714" max="7715" width="11.140625" style="319" customWidth="1"/>
    <col min="7716" max="7716" width="12.42578125" style="319" customWidth="1"/>
    <col min="7717" max="7717" width="16.42578125" style="319" customWidth="1"/>
    <col min="7718" max="7718" width="0" style="319" hidden="1" customWidth="1"/>
    <col min="7719" max="7719" width="10.28515625" style="319" bestFit="1" customWidth="1"/>
    <col min="7720" max="7721" width="10.140625" style="319" bestFit="1" customWidth="1"/>
    <col min="7722" max="7932" width="9" style="319"/>
    <col min="7933" max="7933" width="7.28515625" style="319" customWidth="1"/>
    <col min="7934" max="7934" width="48.42578125" style="319" customWidth="1"/>
    <col min="7935" max="7938" width="0" style="319" hidden="1" customWidth="1"/>
    <col min="7939" max="7939" width="24.42578125" style="319" customWidth="1"/>
    <col min="7940" max="7940" width="18.42578125" style="319" customWidth="1"/>
    <col min="7941" max="7941" width="17.42578125" style="319" customWidth="1"/>
    <col min="7942" max="7960" width="0" style="319" hidden="1" customWidth="1"/>
    <col min="7961" max="7961" width="18.28515625" style="319" customWidth="1"/>
    <col min="7962" max="7964" width="11.140625" style="319" customWidth="1"/>
    <col min="7965" max="7965" width="15" style="319" customWidth="1"/>
    <col min="7966" max="7966" width="13.7109375" style="319" customWidth="1"/>
    <col min="7967" max="7968" width="11.140625" style="319" customWidth="1"/>
    <col min="7969" max="7969" width="15.28515625" style="319" customWidth="1"/>
    <col min="7970" max="7971" width="11.140625" style="319" customWidth="1"/>
    <col min="7972" max="7972" width="12.42578125" style="319" customWidth="1"/>
    <col min="7973" max="7973" width="16.42578125" style="319" customWidth="1"/>
    <col min="7974" max="7974" width="0" style="319" hidden="1" customWidth="1"/>
    <col min="7975" max="7975" width="10.28515625" style="319" bestFit="1" customWidth="1"/>
    <col min="7976" max="7977" width="10.140625" style="319" bestFit="1" customWidth="1"/>
    <col min="7978" max="8188" width="9" style="319"/>
    <col min="8189" max="8189" width="7.28515625" style="319" customWidth="1"/>
    <col min="8190" max="8190" width="48.42578125" style="319" customWidth="1"/>
    <col min="8191" max="8194" width="0" style="319" hidden="1" customWidth="1"/>
    <col min="8195" max="8195" width="24.42578125" style="319" customWidth="1"/>
    <col min="8196" max="8196" width="18.42578125" style="319" customWidth="1"/>
    <col min="8197" max="8197" width="17.42578125" style="319" customWidth="1"/>
    <col min="8198" max="8216" width="0" style="319" hidden="1" customWidth="1"/>
    <col min="8217" max="8217" width="18.28515625" style="319" customWidth="1"/>
    <col min="8218" max="8220" width="11.140625" style="319" customWidth="1"/>
    <col min="8221" max="8221" width="15" style="319" customWidth="1"/>
    <col min="8222" max="8222" width="13.7109375" style="319" customWidth="1"/>
    <col min="8223" max="8224" width="11.140625" style="319" customWidth="1"/>
    <col min="8225" max="8225" width="15.28515625" style="319" customWidth="1"/>
    <col min="8226" max="8227" width="11.140625" style="319" customWidth="1"/>
    <col min="8228" max="8228" width="12.42578125" style="319" customWidth="1"/>
    <col min="8229" max="8229" width="16.42578125" style="319" customWidth="1"/>
    <col min="8230" max="8230" width="0" style="319" hidden="1" customWidth="1"/>
    <col min="8231" max="8231" width="10.28515625" style="319" bestFit="1" customWidth="1"/>
    <col min="8232" max="8233" width="10.140625" style="319" bestFit="1" customWidth="1"/>
    <col min="8234" max="8444" width="9" style="319"/>
    <col min="8445" max="8445" width="7.28515625" style="319" customWidth="1"/>
    <col min="8446" max="8446" width="48.42578125" style="319" customWidth="1"/>
    <col min="8447" max="8450" width="0" style="319" hidden="1" customWidth="1"/>
    <col min="8451" max="8451" width="24.42578125" style="319" customWidth="1"/>
    <col min="8452" max="8452" width="18.42578125" style="319" customWidth="1"/>
    <col min="8453" max="8453" width="17.42578125" style="319" customWidth="1"/>
    <col min="8454" max="8472" width="0" style="319" hidden="1" customWidth="1"/>
    <col min="8473" max="8473" width="18.28515625" style="319" customWidth="1"/>
    <col min="8474" max="8476" width="11.140625" style="319" customWidth="1"/>
    <col min="8477" max="8477" width="15" style="319" customWidth="1"/>
    <col min="8478" max="8478" width="13.7109375" style="319" customWidth="1"/>
    <col min="8479" max="8480" width="11.140625" style="319" customWidth="1"/>
    <col min="8481" max="8481" width="15.28515625" style="319" customWidth="1"/>
    <col min="8482" max="8483" width="11.140625" style="319" customWidth="1"/>
    <col min="8484" max="8484" width="12.42578125" style="319" customWidth="1"/>
    <col min="8485" max="8485" width="16.42578125" style="319" customWidth="1"/>
    <col min="8486" max="8486" width="0" style="319" hidden="1" customWidth="1"/>
    <col min="8487" max="8487" width="10.28515625" style="319" bestFit="1" customWidth="1"/>
    <col min="8488" max="8489" width="10.140625" style="319" bestFit="1" customWidth="1"/>
    <col min="8490" max="8700" width="9" style="319"/>
    <col min="8701" max="8701" width="7.28515625" style="319" customWidth="1"/>
    <col min="8702" max="8702" width="48.42578125" style="319" customWidth="1"/>
    <col min="8703" max="8706" width="0" style="319" hidden="1" customWidth="1"/>
    <col min="8707" max="8707" width="24.42578125" style="319" customWidth="1"/>
    <col min="8708" max="8708" width="18.42578125" style="319" customWidth="1"/>
    <col min="8709" max="8709" width="17.42578125" style="319" customWidth="1"/>
    <col min="8710" max="8728" width="0" style="319" hidden="1" customWidth="1"/>
    <col min="8729" max="8729" width="18.28515625" style="319" customWidth="1"/>
    <col min="8730" max="8732" width="11.140625" style="319" customWidth="1"/>
    <col min="8733" max="8733" width="15" style="319" customWidth="1"/>
    <col min="8734" max="8734" width="13.7109375" style="319" customWidth="1"/>
    <col min="8735" max="8736" width="11.140625" style="319" customWidth="1"/>
    <col min="8737" max="8737" width="15.28515625" style="319" customWidth="1"/>
    <col min="8738" max="8739" width="11.140625" style="319" customWidth="1"/>
    <col min="8740" max="8740" width="12.42578125" style="319" customWidth="1"/>
    <col min="8741" max="8741" width="16.42578125" style="319" customWidth="1"/>
    <col min="8742" max="8742" width="0" style="319" hidden="1" customWidth="1"/>
    <col min="8743" max="8743" width="10.28515625" style="319" bestFit="1" customWidth="1"/>
    <col min="8744" max="8745" width="10.140625" style="319" bestFit="1" customWidth="1"/>
    <col min="8746" max="8956" width="9" style="319"/>
    <col min="8957" max="8957" width="7.28515625" style="319" customWidth="1"/>
    <col min="8958" max="8958" width="48.42578125" style="319" customWidth="1"/>
    <col min="8959" max="8962" width="0" style="319" hidden="1" customWidth="1"/>
    <col min="8963" max="8963" width="24.42578125" style="319" customWidth="1"/>
    <col min="8964" max="8964" width="18.42578125" style="319" customWidth="1"/>
    <col min="8965" max="8965" width="17.42578125" style="319" customWidth="1"/>
    <col min="8966" max="8984" width="0" style="319" hidden="1" customWidth="1"/>
    <col min="8985" max="8985" width="18.28515625" style="319" customWidth="1"/>
    <col min="8986" max="8988" width="11.140625" style="319" customWidth="1"/>
    <col min="8989" max="8989" width="15" style="319" customWidth="1"/>
    <col min="8990" max="8990" width="13.7109375" style="319" customWidth="1"/>
    <col min="8991" max="8992" width="11.140625" style="319" customWidth="1"/>
    <col min="8993" max="8993" width="15.28515625" style="319" customWidth="1"/>
    <col min="8994" max="8995" width="11.140625" style="319" customWidth="1"/>
    <col min="8996" max="8996" width="12.42578125" style="319" customWidth="1"/>
    <col min="8997" max="8997" width="16.42578125" style="319" customWidth="1"/>
    <col min="8998" max="8998" width="0" style="319" hidden="1" customWidth="1"/>
    <col min="8999" max="8999" width="10.28515625" style="319" bestFit="1" customWidth="1"/>
    <col min="9000" max="9001" width="10.140625" style="319" bestFit="1" customWidth="1"/>
    <col min="9002" max="9212" width="9" style="319"/>
    <col min="9213" max="9213" width="7.28515625" style="319" customWidth="1"/>
    <col min="9214" max="9214" width="48.42578125" style="319" customWidth="1"/>
    <col min="9215" max="9218" width="0" style="319" hidden="1" customWidth="1"/>
    <col min="9219" max="9219" width="24.42578125" style="319" customWidth="1"/>
    <col min="9220" max="9220" width="18.42578125" style="319" customWidth="1"/>
    <col min="9221" max="9221" width="17.42578125" style="319" customWidth="1"/>
    <col min="9222" max="9240" width="0" style="319" hidden="1" customWidth="1"/>
    <col min="9241" max="9241" width="18.28515625" style="319" customWidth="1"/>
    <col min="9242" max="9244" width="11.140625" style="319" customWidth="1"/>
    <col min="9245" max="9245" width="15" style="319" customWidth="1"/>
    <col min="9246" max="9246" width="13.7109375" style="319" customWidth="1"/>
    <col min="9247" max="9248" width="11.140625" style="319" customWidth="1"/>
    <col min="9249" max="9249" width="15.28515625" style="319" customWidth="1"/>
    <col min="9250" max="9251" width="11.140625" style="319" customWidth="1"/>
    <col min="9252" max="9252" width="12.42578125" style="319" customWidth="1"/>
    <col min="9253" max="9253" width="16.42578125" style="319" customWidth="1"/>
    <col min="9254" max="9254" width="0" style="319" hidden="1" customWidth="1"/>
    <col min="9255" max="9255" width="10.28515625" style="319" bestFit="1" customWidth="1"/>
    <col min="9256" max="9257" width="10.140625" style="319" bestFit="1" customWidth="1"/>
    <col min="9258" max="9468" width="9" style="319"/>
    <col min="9469" max="9469" width="7.28515625" style="319" customWidth="1"/>
    <col min="9470" max="9470" width="48.42578125" style="319" customWidth="1"/>
    <col min="9471" max="9474" width="0" style="319" hidden="1" customWidth="1"/>
    <col min="9475" max="9475" width="24.42578125" style="319" customWidth="1"/>
    <col min="9476" max="9476" width="18.42578125" style="319" customWidth="1"/>
    <col min="9477" max="9477" width="17.42578125" style="319" customWidth="1"/>
    <col min="9478" max="9496" width="0" style="319" hidden="1" customWidth="1"/>
    <col min="9497" max="9497" width="18.28515625" style="319" customWidth="1"/>
    <col min="9498" max="9500" width="11.140625" style="319" customWidth="1"/>
    <col min="9501" max="9501" width="15" style="319" customWidth="1"/>
    <col min="9502" max="9502" width="13.7109375" style="319" customWidth="1"/>
    <col min="9503" max="9504" width="11.140625" style="319" customWidth="1"/>
    <col min="9505" max="9505" width="15.28515625" style="319" customWidth="1"/>
    <col min="9506" max="9507" width="11.140625" style="319" customWidth="1"/>
    <col min="9508" max="9508" width="12.42578125" style="319" customWidth="1"/>
    <col min="9509" max="9509" width="16.42578125" style="319" customWidth="1"/>
    <col min="9510" max="9510" width="0" style="319" hidden="1" customWidth="1"/>
    <col min="9511" max="9511" width="10.28515625" style="319" bestFit="1" customWidth="1"/>
    <col min="9512" max="9513" width="10.140625" style="319" bestFit="1" customWidth="1"/>
    <col min="9514" max="9724" width="9" style="319"/>
    <col min="9725" max="9725" width="7.28515625" style="319" customWidth="1"/>
    <col min="9726" max="9726" width="48.42578125" style="319" customWidth="1"/>
    <col min="9727" max="9730" width="0" style="319" hidden="1" customWidth="1"/>
    <col min="9731" max="9731" width="24.42578125" style="319" customWidth="1"/>
    <col min="9732" max="9732" width="18.42578125" style="319" customWidth="1"/>
    <col min="9733" max="9733" width="17.42578125" style="319" customWidth="1"/>
    <col min="9734" max="9752" width="0" style="319" hidden="1" customWidth="1"/>
    <col min="9753" max="9753" width="18.28515625" style="319" customWidth="1"/>
    <col min="9754" max="9756" width="11.140625" style="319" customWidth="1"/>
    <col min="9757" max="9757" width="15" style="319" customWidth="1"/>
    <col min="9758" max="9758" width="13.7109375" style="319" customWidth="1"/>
    <col min="9759" max="9760" width="11.140625" style="319" customWidth="1"/>
    <col min="9761" max="9761" width="15.28515625" style="319" customWidth="1"/>
    <col min="9762" max="9763" width="11.140625" style="319" customWidth="1"/>
    <col min="9764" max="9764" width="12.42578125" style="319" customWidth="1"/>
    <col min="9765" max="9765" width="16.42578125" style="319" customWidth="1"/>
    <col min="9766" max="9766" width="0" style="319" hidden="1" customWidth="1"/>
    <col min="9767" max="9767" width="10.28515625" style="319" bestFit="1" customWidth="1"/>
    <col min="9768" max="9769" width="10.140625" style="319" bestFit="1" customWidth="1"/>
    <col min="9770" max="9980" width="9" style="319"/>
    <col min="9981" max="9981" width="7.28515625" style="319" customWidth="1"/>
    <col min="9982" max="9982" width="48.42578125" style="319" customWidth="1"/>
    <col min="9983" max="9986" width="0" style="319" hidden="1" customWidth="1"/>
    <col min="9987" max="9987" width="24.42578125" style="319" customWidth="1"/>
    <col min="9988" max="9988" width="18.42578125" style="319" customWidth="1"/>
    <col min="9989" max="9989" width="17.42578125" style="319" customWidth="1"/>
    <col min="9990" max="10008" width="0" style="319" hidden="1" customWidth="1"/>
    <col min="10009" max="10009" width="18.28515625" style="319" customWidth="1"/>
    <col min="10010" max="10012" width="11.140625" style="319" customWidth="1"/>
    <col min="10013" max="10013" width="15" style="319" customWidth="1"/>
    <col min="10014" max="10014" width="13.7109375" style="319" customWidth="1"/>
    <col min="10015" max="10016" width="11.140625" style="319" customWidth="1"/>
    <col min="10017" max="10017" width="15.28515625" style="319" customWidth="1"/>
    <col min="10018" max="10019" width="11.140625" style="319" customWidth="1"/>
    <col min="10020" max="10020" width="12.42578125" style="319" customWidth="1"/>
    <col min="10021" max="10021" width="16.42578125" style="319" customWidth="1"/>
    <col min="10022" max="10022" width="0" style="319" hidden="1" customWidth="1"/>
    <col min="10023" max="10023" width="10.28515625" style="319" bestFit="1" customWidth="1"/>
    <col min="10024" max="10025" width="10.140625" style="319" bestFit="1" customWidth="1"/>
    <col min="10026" max="10236" width="9" style="319"/>
    <col min="10237" max="10237" width="7.28515625" style="319" customWidth="1"/>
    <col min="10238" max="10238" width="48.42578125" style="319" customWidth="1"/>
    <col min="10239" max="10242" width="0" style="319" hidden="1" customWidth="1"/>
    <col min="10243" max="10243" width="24.42578125" style="319" customWidth="1"/>
    <col min="10244" max="10244" width="18.42578125" style="319" customWidth="1"/>
    <col min="10245" max="10245" width="17.42578125" style="319" customWidth="1"/>
    <col min="10246" max="10264" width="0" style="319" hidden="1" customWidth="1"/>
    <col min="10265" max="10265" width="18.28515625" style="319" customWidth="1"/>
    <col min="10266" max="10268" width="11.140625" style="319" customWidth="1"/>
    <col min="10269" max="10269" width="15" style="319" customWidth="1"/>
    <col min="10270" max="10270" width="13.7109375" style="319" customWidth="1"/>
    <col min="10271" max="10272" width="11.140625" style="319" customWidth="1"/>
    <col min="10273" max="10273" width="15.28515625" style="319" customWidth="1"/>
    <col min="10274" max="10275" width="11.140625" style="319" customWidth="1"/>
    <col min="10276" max="10276" width="12.42578125" style="319" customWidth="1"/>
    <col min="10277" max="10277" width="16.42578125" style="319" customWidth="1"/>
    <col min="10278" max="10278" width="0" style="319" hidden="1" customWidth="1"/>
    <col min="10279" max="10279" width="10.28515625" style="319" bestFit="1" customWidth="1"/>
    <col min="10280" max="10281" width="10.140625" style="319" bestFit="1" customWidth="1"/>
    <col min="10282" max="10492" width="9" style="319"/>
    <col min="10493" max="10493" width="7.28515625" style="319" customWidth="1"/>
    <col min="10494" max="10494" width="48.42578125" style="319" customWidth="1"/>
    <col min="10495" max="10498" width="0" style="319" hidden="1" customWidth="1"/>
    <col min="10499" max="10499" width="24.42578125" style="319" customWidth="1"/>
    <col min="10500" max="10500" width="18.42578125" style="319" customWidth="1"/>
    <col min="10501" max="10501" width="17.42578125" style="319" customWidth="1"/>
    <col min="10502" max="10520" width="0" style="319" hidden="1" customWidth="1"/>
    <col min="10521" max="10521" width="18.28515625" style="319" customWidth="1"/>
    <col min="10522" max="10524" width="11.140625" style="319" customWidth="1"/>
    <col min="10525" max="10525" width="15" style="319" customWidth="1"/>
    <col min="10526" max="10526" width="13.7109375" style="319" customWidth="1"/>
    <col min="10527" max="10528" width="11.140625" style="319" customWidth="1"/>
    <col min="10529" max="10529" width="15.28515625" style="319" customWidth="1"/>
    <col min="10530" max="10531" width="11.140625" style="319" customWidth="1"/>
    <col min="10532" max="10532" width="12.42578125" style="319" customWidth="1"/>
    <col min="10533" max="10533" width="16.42578125" style="319" customWidth="1"/>
    <col min="10534" max="10534" width="0" style="319" hidden="1" customWidth="1"/>
    <col min="10535" max="10535" width="10.28515625" style="319" bestFit="1" customWidth="1"/>
    <col min="10536" max="10537" width="10.140625" style="319" bestFit="1" customWidth="1"/>
    <col min="10538" max="10748" width="9" style="319"/>
    <col min="10749" max="10749" width="7.28515625" style="319" customWidth="1"/>
    <col min="10750" max="10750" width="48.42578125" style="319" customWidth="1"/>
    <col min="10751" max="10754" width="0" style="319" hidden="1" customWidth="1"/>
    <col min="10755" max="10755" width="24.42578125" style="319" customWidth="1"/>
    <col min="10756" max="10756" width="18.42578125" style="319" customWidth="1"/>
    <col min="10757" max="10757" width="17.42578125" style="319" customWidth="1"/>
    <col min="10758" max="10776" width="0" style="319" hidden="1" customWidth="1"/>
    <col min="10777" max="10777" width="18.28515625" style="319" customWidth="1"/>
    <col min="10778" max="10780" width="11.140625" style="319" customWidth="1"/>
    <col min="10781" max="10781" width="15" style="319" customWidth="1"/>
    <col min="10782" max="10782" width="13.7109375" style="319" customWidth="1"/>
    <col min="10783" max="10784" width="11.140625" style="319" customWidth="1"/>
    <col min="10785" max="10785" width="15.28515625" style="319" customWidth="1"/>
    <col min="10786" max="10787" width="11.140625" style="319" customWidth="1"/>
    <col min="10788" max="10788" width="12.42578125" style="319" customWidth="1"/>
    <col min="10789" max="10789" width="16.42578125" style="319" customWidth="1"/>
    <col min="10790" max="10790" width="0" style="319" hidden="1" customWidth="1"/>
    <col min="10791" max="10791" width="10.28515625" style="319" bestFit="1" customWidth="1"/>
    <col min="10792" max="10793" width="10.140625" style="319" bestFit="1" customWidth="1"/>
    <col min="10794" max="11004" width="9" style="319"/>
    <col min="11005" max="11005" width="7.28515625" style="319" customWidth="1"/>
    <col min="11006" max="11006" width="48.42578125" style="319" customWidth="1"/>
    <col min="11007" max="11010" width="0" style="319" hidden="1" customWidth="1"/>
    <col min="11011" max="11011" width="24.42578125" style="319" customWidth="1"/>
    <col min="11012" max="11012" width="18.42578125" style="319" customWidth="1"/>
    <col min="11013" max="11013" width="17.42578125" style="319" customWidth="1"/>
    <col min="11014" max="11032" width="0" style="319" hidden="1" customWidth="1"/>
    <col min="11033" max="11033" width="18.28515625" style="319" customWidth="1"/>
    <col min="11034" max="11036" width="11.140625" style="319" customWidth="1"/>
    <col min="11037" max="11037" width="15" style="319" customWidth="1"/>
    <col min="11038" max="11038" width="13.7109375" style="319" customWidth="1"/>
    <col min="11039" max="11040" width="11.140625" style="319" customWidth="1"/>
    <col min="11041" max="11041" width="15.28515625" style="319" customWidth="1"/>
    <col min="11042" max="11043" width="11.140625" style="319" customWidth="1"/>
    <col min="11044" max="11044" width="12.42578125" style="319" customWidth="1"/>
    <col min="11045" max="11045" width="16.42578125" style="319" customWidth="1"/>
    <col min="11046" max="11046" width="0" style="319" hidden="1" customWidth="1"/>
    <col min="11047" max="11047" width="10.28515625" style="319" bestFit="1" customWidth="1"/>
    <col min="11048" max="11049" width="10.140625" style="319" bestFit="1" customWidth="1"/>
    <col min="11050" max="11260" width="9" style="319"/>
    <col min="11261" max="11261" width="7.28515625" style="319" customWidth="1"/>
    <col min="11262" max="11262" width="48.42578125" style="319" customWidth="1"/>
    <col min="11263" max="11266" width="0" style="319" hidden="1" customWidth="1"/>
    <col min="11267" max="11267" width="24.42578125" style="319" customWidth="1"/>
    <col min="11268" max="11268" width="18.42578125" style="319" customWidth="1"/>
    <col min="11269" max="11269" width="17.42578125" style="319" customWidth="1"/>
    <col min="11270" max="11288" width="0" style="319" hidden="1" customWidth="1"/>
    <col min="11289" max="11289" width="18.28515625" style="319" customWidth="1"/>
    <col min="11290" max="11292" width="11.140625" style="319" customWidth="1"/>
    <col min="11293" max="11293" width="15" style="319" customWidth="1"/>
    <col min="11294" max="11294" width="13.7109375" style="319" customWidth="1"/>
    <col min="11295" max="11296" width="11.140625" style="319" customWidth="1"/>
    <col min="11297" max="11297" width="15.28515625" style="319" customWidth="1"/>
    <col min="11298" max="11299" width="11.140625" style="319" customWidth="1"/>
    <col min="11300" max="11300" width="12.42578125" style="319" customWidth="1"/>
    <col min="11301" max="11301" width="16.42578125" style="319" customWidth="1"/>
    <col min="11302" max="11302" width="0" style="319" hidden="1" customWidth="1"/>
    <col min="11303" max="11303" width="10.28515625" style="319" bestFit="1" customWidth="1"/>
    <col min="11304" max="11305" width="10.140625" style="319" bestFit="1" customWidth="1"/>
    <col min="11306" max="11516" width="9" style="319"/>
    <col min="11517" max="11517" width="7.28515625" style="319" customWidth="1"/>
    <col min="11518" max="11518" width="48.42578125" style="319" customWidth="1"/>
    <col min="11519" max="11522" width="0" style="319" hidden="1" customWidth="1"/>
    <col min="11523" max="11523" width="24.42578125" style="319" customWidth="1"/>
    <col min="11524" max="11524" width="18.42578125" style="319" customWidth="1"/>
    <col min="11525" max="11525" width="17.42578125" style="319" customWidth="1"/>
    <col min="11526" max="11544" width="0" style="319" hidden="1" customWidth="1"/>
    <col min="11545" max="11545" width="18.28515625" style="319" customWidth="1"/>
    <col min="11546" max="11548" width="11.140625" style="319" customWidth="1"/>
    <col min="11549" max="11549" width="15" style="319" customWidth="1"/>
    <col min="11550" max="11550" width="13.7109375" style="319" customWidth="1"/>
    <col min="11551" max="11552" width="11.140625" style="319" customWidth="1"/>
    <col min="11553" max="11553" width="15.28515625" style="319" customWidth="1"/>
    <col min="11554" max="11555" width="11.140625" style="319" customWidth="1"/>
    <col min="11556" max="11556" width="12.42578125" style="319" customWidth="1"/>
    <col min="11557" max="11557" width="16.42578125" style="319" customWidth="1"/>
    <col min="11558" max="11558" width="0" style="319" hidden="1" customWidth="1"/>
    <col min="11559" max="11559" width="10.28515625" style="319" bestFit="1" customWidth="1"/>
    <col min="11560" max="11561" width="10.140625" style="319" bestFit="1" customWidth="1"/>
    <col min="11562" max="11772" width="9" style="319"/>
    <col min="11773" max="11773" width="7.28515625" style="319" customWidth="1"/>
    <col min="11774" max="11774" width="48.42578125" style="319" customWidth="1"/>
    <col min="11775" max="11778" width="0" style="319" hidden="1" customWidth="1"/>
    <col min="11779" max="11779" width="24.42578125" style="319" customWidth="1"/>
    <col min="11780" max="11780" width="18.42578125" style="319" customWidth="1"/>
    <col min="11781" max="11781" width="17.42578125" style="319" customWidth="1"/>
    <col min="11782" max="11800" width="0" style="319" hidden="1" customWidth="1"/>
    <col min="11801" max="11801" width="18.28515625" style="319" customWidth="1"/>
    <col min="11802" max="11804" width="11.140625" style="319" customWidth="1"/>
    <col min="11805" max="11805" width="15" style="319" customWidth="1"/>
    <col min="11806" max="11806" width="13.7109375" style="319" customWidth="1"/>
    <col min="11807" max="11808" width="11.140625" style="319" customWidth="1"/>
    <col min="11809" max="11809" width="15.28515625" style="319" customWidth="1"/>
    <col min="11810" max="11811" width="11.140625" style="319" customWidth="1"/>
    <col min="11812" max="11812" width="12.42578125" style="319" customWidth="1"/>
    <col min="11813" max="11813" width="16.42578125" style="319" customWidth="1"/>
    <col min="11814" max="11814" width="0" style="319" hidden="1" customWidth="1"/>
    <col min="11815" max="11815" width="10.28515625" style="319" bestFit="1" customWidth="1"/>
    <col min="11816" max="11817" width="10.140625" style="319" bestFit="1" customWidth="1"/>
    <col min="11818" max="12028" width="9" style="319"/>
    <col min="12029" max="12029" width="7.28515625" style="319" customWidth="1"/>
    <col min="12030" max="12030" width="48.42578125" style="319" customWidth="1"/>
    <col min="12031" max="12034" width="0" style="319" hidden="1" customWidth="1"/>
    <col min="12035" max="12035" width="24.42578125" style="319" customWidth="1"/>
    <col min="12036" max="12036" width="18.42578125" style="319" customWidth="1"/>
    <col min="12037" max="12037" width="17.42578125" style="319" customWidth="1"/>
    <col min="12038" max="12056" width="0" style="319" hidden="1" customWidth="1"/>
    <col min="12057" max="12057" width="18.28515625" style="319" customWidth="1"/>
    <col min="12058" max="12060" width="11.140625" style="319" customWidth="1"/>
    <col min="12061" max="12061" width="15" style="319" customWidth="1"/>
    <col min="12062" max="12062" width="13.7109375" style="319" customWidth="1"/>
    <col min="12063" max="12064" width="11.140625" style="319" customWidth="1"/>
    <col min="12065" max="12065" width="15.28515625" style="319" customWidth="1"/>
    <col min="12066" max="12067" width="11.140625" style="319" customWidth="1"/>
    <col min="12068" max="12068" width="12.42578125" style="319" customWidth="1"/>
    <col min="12069" max="12069" width="16.42578125" style="319" customWidth="1"/>
    <col min="12070" max="12070" width="0" style="319" hidden="1" customWidth="1"/>
    <col min="12071" max="12071" width="10.28515625" style="319" bestFit="1" customWidth="1"/>
    <col min="12072" max="12073" width="10.140625" style="319" bestFit="1" customWidth="1"/>
    <col min="12074" max="12284" width="9" style="319"/>
    <col min="12285" max="12285" width="7.28515625" style="319" customWidth="1"/>
    <col min="12286" max="12286" width="48.42578125" style="319" customWidth="1"/>
    <col min="12287" max="12290" width="0" style="319" hidden="1" customWidth="1"/>
    <col min="12291" max="12291" width="24.42578125" style="319" customWidth="1"/>
    <col min="12292" max="12292" width="18.42578125" style="319" customWidth="1"/>
    <col min="12293" max="12293" width="17.42578125" style="319" customWidth="1"/>
    <col min="12294" max="12312" width="0" style="319" hidden="1" customWidth="1"/>
    <col min="12313" max="12313" width="18.28515625" style="319" customWidth="1"/>
    <col min="12314" max="12316" width="11.140625" style="319" customWidth="1"/>
    <col min="12317" max="12317" width="15" style="319" customWidth="1"/>
    <col min="12318" max="12318" width="13.7109375" style="319" customWidth="1"/>
    <col min="12319" max="12320" width="11.140625" style="319" customWidth="1"/>
    <col min="12321" max="12321" width="15.28515625" style="319" customWidth="1"/>
    <col min="12322" max="12323" width="11.140625" style="319" customWidth="1"/>
    <col min="12324" max="12324" width="12.42578125" style="319" customWidth="1"/>
    <col min="12325" max="12325" width="16.42578125" style="319" customWidth="1"/>
    <col min="12326" max="12326" width="0" style="319" hidden="1" customWidth="1"/>
    <col min="12327" max="12327" width="10.28515625" style="319" bestFit="1" customWidth="1"/>
    <col min="12328" max="12329" width="10.140625" style="319" bestFit="1" customWidth="1"/>
    <col min="12330" max="12540" width="9" style="319"/>
    <col min="12541" max="12541" width="7.28515625" style="319" customWidth="1"/>
    <col min="12542" max="12542" width="48.42578125" style="319" customWidth="1"/>
    <col min="12543" max="12546" width="0" style="319" hidden="1" customWidth="1"/>
    <col min="12547" max="12547" width="24.42578125" style="319" customWidth="1"/>
    <col min="12548" max="12548" width="18.42578125" style="319" customWidth="1"/>
    <col min="12549" max="12549" width="17.42578125" style="319" customWidth="1"/>
    <col min="12550" max="12568" width="0" style="319" hidden="1" customWidth="1"/>
    <col min="12569" max="12569" width="18.28515625" style="319" customWidth="1"/>
    <col min="12570" max="12572" width="11.140625" style="319" customWidth="1"/>
    <col min="12573" max="12573" width="15" style="319" customWidth="1"/>
    <col min="12574" max="12574" width="13.7109375" style="319" customWidth="1"/>
    <col min="12575" max="12576" width="11.140625" style="319" customWidth="1"/>
    <col min="12577" max="12577" width="15.28515625" style="319" customWidth="1"/>
    <col min="12578" max="12579" width="11.140625" style="319" customWidth="1"/>
    <col min="12580" max="12580" width="12.42578125" style="319" customWidth="1"/>
    <col min="12581" max="12581" width="16.42578125" style="319" customWidth="1"/>
    <col min="12582" max="12582" width="0" style="319" hidden="1" customWidth="1"/>
    <col min="12583" max="12583" width="10.28515625" style="319" bestFit="1" customWidth="1"/>
    <col min="12584" max="12585" width="10.140625" style="319" bestFit="1" customWidth="1"/>
    <col min="12586" max="12796" width="9" style="319"/>
    <col min="12797" max="12797" width="7.28515625" style="319" customWidth="1"/>
    <col min="12798" max="12798" width="48.42578125" style="319" customWidth="1"/>
    <col min="12799" max="12802" width="0" style="319" hidden="1" customWidth="1"/>
    <col min="12803" max="12803" width="24.42578125" style="319" customWidth="1"/>
    <col min="12804" max="12804" width="18.42578125" style="319" customWidth="1"/>
    <col min="12805" max="12805" width="17.42578125" style="319" customWidth="1"/>
    <col min="12806" max="12824" width="0" style="319" hidden="1" customWidth="1"/>
    <col min="12825" max="12825" width="18.28515625" style="319" customWidth="1"/>
    <col min="12826" max="12828" width="11.140625" style="319" customWidth="1"/>
    <col min="12829" max="12829" width="15" style="319" customWidth="1"/>
    <col min="12830" max="12830" width="13.7109375" style="319" customWidth="1"/>
    <col min="12831" max="12832" width="11.140625" style="319" customWidth="1"/>
    <col min="12833" max="12833" width="15.28515625" style="319" customWidth="1"/>
    <col min="12834" max="12835" width="11.140625" style="319" customWidth="1"/>
    <col min="12836" max="12836" width="12.42578125" style="319" customWidth="1"/>
    <col min="12837" max="12837" width="16.42578125" style="319" customWidth="1"/>
    <col min="12838" max="12838" width="0" style="319" hidden="1" customWidth="1"/>
    <col min="12839" max="12839" width="10.28515625" style="319" bestFit="1" customWidth="1"/>
    <col min="12840" max="12841" width="10.140625" style="319" bestFit="1" customWidth="1"/>
    <col min="12842" max="13052" width="9" style="319"/>
    <col min="13053" max="13053" width="7.28515625" style="319" customWidth="1"/>
    <col min="13054" max="13054" width="48.42578125" style="319" customWidth="1"/>
    <col min="13055" max="13058" width="0" style="319" hidden="1" customWidth="1"/>
    <col min="13059" max="13059" width="24.42578125" style="319" customWidth="1"/>
    <col min="13060" max="13060" width="18.42578125" style="319" customWidth="1"/>
    <col min="13061" max="13061" width="17.42578125" style="319" customWidth="1"/>
    <col min="13062" max="13080" width="0" style="319" hidden="1" customWidth="1"/>
    <col min="13081" max="13081" width="18.28515625" style="319" customWidth="1"/>
    <col min="13082" max="13084" width="11.140625" style="319" customWidth="1"/>
    <col min="13085" max="13085" width="15" style="319" customWidth="1"/>
    <col min="13086" max="13086" width="13.7109375" style="319" customWidth="1"/>
    <col min="13087" max="13088" width="11.140625" style="319" customWidth="1"/>
    <col min="13089" max="13089" width="15.28515625" style="319" customWidth="1"/>
    <col min="13090" max="13091" width="11.140625" style="319" customWidth="1"/>
    <col min="13092" max="13092" width="12.42578125" style="319" customWidth="1"/>
    <col min="13093" max="13093" width="16.42578125" style="319" customWidth="1"/>
    <col min="13094" max="13094" width="0" style="319" hidden="1" customWidth="1"/>
    <col min="13095" max="13095" width="10.28515625" style="319" bestFit="1" customWidth="1"/>
    <col min="13096" max="13097" width="10.140625" style="319" bestFit="1" customWidth="1"/>
    <col min="13098" max="13308" width="9" style="319"/>
    <col min="13309" max="13309" width="7.28515625" style="319" customWidth="1"/>
    <col min="13310" max="13310" width="48.42578125" style="319" customWidth="1"/>
    <col min="13311" max="13314" width="0" style="319" hidden="1" customWidth="1"/>
    <col min="13315" max="13315" width="24.42578125" style="319" customWidth="1"/>
    <col min="13316" max="13316" width="18.42578125" style="319" customWidth="1"/>
    <col min="13317" max="13317" width="17.42578125" style="319" customWidth="1"/>
    <col min="13318" max="13336" width="0" style="319" hidden="1" customWidth="1"/>
    <col min="13337" max="13337" width="18.28515625" style="319" customWidth="1"/>
    <col min="13338" max="13340" width="11.140625" style="319" customWidth="1"/>
    <col min="13341" max="13341" width="15" style="319" customWidth="1"/>
    <col min="13342" max="13342" width="13.7109375" style="319" customWidth="1"/>
    <col min="13343" max="13344" width="11.140625" style="319" customWidth="1"/>
    <col min="13345" max="13345" width="15.28515625" style="319" customWidth="1"/>
    <col min="13346" max="13347" width="11.140625" style="319" customWidth="1"/>
    <col min="13348" max="13348" width="12.42578125" style="319" customWidth="1"/>
    <col min="13349" max="13349" width="16.42578125" style="319" customWidth="1"/>
    <col min="13350" max="13350" width="0" style="319" hidden="1" customWidth="1"/>
    <col min="13351" max="13351" width="10.28515625" style="319" bestFit="1" customWidth="1"/>
    <col min="13352" max="13353" width="10.140625" style="319" bestFit="1" customWidth="1"/>
    <col min="13354" max="13564" width="9" style="319"/>
    <col min="13565" max="13565" width="7.28515625" style="319" customWidth="1"/>
    <col min="13566" max="13566" width="48.42578125" style="319" customWidth="1"/>
    <col min="13567" max="13570" width="0" style="319" hidden="1" customWidth="1"/>
    <col min="13571" max="13571" width="24.42578125" style="319" customWidth="1"/>
    <col min="13572" max="13572" width="18.42578125" style="319" customWidth="1"/>
    <col min="13573" max="13573" width="17.42578125" style="319" customWidth="1"/>
    <col min="13574" max="13592" width="0" style="319" hidden="1" customWidth="1"/>
    <col min="13593" max="13593" width="18.28515625" style="319" customWidth="1"/>
    <col min="13594" max="13596" width="11.140625" style="319" customWidth="1"/>
    <col min="13597" max="13597" width="15" style="319" customWidth="1"/>
    <col min="13598" max="13598" width="13.7109375" style="319" customWidth="1"/>
    <col min="13599" max="13600" width="11.140625" style="319" customWidth="1"/>
    <col min="13601" max="13601" width="15.28515625" style="319" customWidth="1"/>
    <col min="13602" max="13603" width="11.140625" style="319" customWidth="1"/>
    <col min="13604" max="13604" width="12.42578125" style="319" customWidth="1"/>
    <col min="13605" max="13605" width="16.42578125" style="319" customWidth="1"/>
    <col min="13606" max="13606" width="0" style="319" hidden="1" customWidth="1"/>
    <col min="13607" max="13607" width="10.28515625" style="319" bestFit="1" customWidth="1"/>
    <col min="13608" max="13609" width="10.140625" style="319" bestFit="1" customWidth="1"/>
    <col min="13610" max="13820" width="9" style="319"/>
    <col min="13821" max="13821" width="7.28515625" style="319" customWidth="1"/>
    <col min="13822" max="13822" width="48.42578125" style="319" customWidth="1"/>
    <col min="13823" max="13826" width="0" style="319" hidden="1" customWidth="1"/>
    <col min="13827" max="13827" width="24.42578125" style="319" customWidth="1"/>
    <col min="13828" max="13828" width="18.42578125" style="319" customWidth="1"/>
    <col min="13829" max="13829" width="17.42578125" style="319" customWidth="1"/>
    <col min="13830" max="13848" width="0" style="319" hidden="1" customWidth="1"/>
    <col min="13849" max="13849" width="18.28515625" style="319" customWidth="1"/>
    <col min="13850" max="13852" width="11.140625" style="319" customWidth="1"/>
    <col min="13853" max="13853" width="15" style="319" customWidth="1"/>
    <col min="13854" max="13854" width="13.7109375" style="319" customWidth="1"/>
    <col min="13855" max="13856" width="11.140625" style="319" customWidth="1"/>
    <col min="13857" max="13857" width="15.28515625" style="319" customWidth="1"/>
    <col min="13858" max="13859" width="11.140625" style="319" customWidth="1"/>
    <col min="13860" max="13860" width="12.42578125" style="319" customWidth="1"/>
    <col min="13861" max="13861" width="16.42578125" style="319" customWidth="1"/>
    <col min="13862" max="13862" width="0" style="319" hidden="1" customWidth="1"/>
    <col min="13863" max="13863" width="10.28515625" style="319" bestFit="1" customWidth="1"/>
    <col min="13864" max="13865" width="10.140625" style="319" bestFit="1" customWidth="1"/>
    <col min="13866" max="14076" width="9" style="319"/>
    <col min="14077" max="14077" width="7.28515625" style="319" customWidth="1"/>
    <col min="14078" max="14078" width="48.42578125" style="319" customWidth="1"/>
    <col min="14079" max="14082" width="0" style="319" hidden="1" customWidth="1"/>
    <col min="14083" max="14083" width="24.42578125" style="319" customWidth="1"/>
    <col min="14084" max="14084" width="18.42578125" style="319" customWidth="1"/>
    <col min="14085" max="14085" width="17.42578125" style="319" customWidth="1"/>
    <col min="14086" max="14104" width="0" style="319" hidden="1" customWidth="1"/>
    <col min="14105" max="14105" width="18.28515625" style="319" customWidth="1"/>
    <col min="14106" max="14108" width="11.140625" style="319" customWidth="1"/>
    <col min="14109" max="14109" width="15" style="319" customWidth="1"/>
    <col min="14110" max="14110" width="13.7109375" style="319" customWidth="1"/>
    <col min="14111" max="14112" width="11.140625" style="319" customWidth="1"/>
    <col min="14113" max="14113" width="15.28515625" style="319" customWidth="1"/>
    <col min="14114" max="14115" width="11.140625" style="319" customWidth="1"/>
    <col min="14116" max="14116" width="12.42578125" style="319" customWidth="1"/>
    <col min="14117" max="14117" width="16.42578125" style="319" customWidth="1"/>
    <col min="14118" max="14118" width="0" style="319" hidden="1" customWidth="1"/>
    <col min="14119" max="14119" width="10.28515625" style="319" bestFit="1" customWidth="1"/>
    <col min="14120" max="14121" width="10.140625" style="319" bestFit="1" customWidth="1"/>
    <col min="14122" max="14332" width="9" style="319"/>
    <col min="14333" max="14333" width="7.28515625" style="319" customWidth="1"/>
    <col min="14334" max="14334" width="48.42578125" style="319" customWidth="1"/>
    <col min="14335" max="14338" width="0" style="319" hidden="1" customWidth="1"/>
    <col min="14339" max="14339" width="24.42578125" style="319" customWidth="1"/>
    <col min="14340" max="14340" width="18.42578125" style="319" customWidth="1"/>
    <col min="14341" max="14341" width="17.42578125" style="319" customWidth="1"/>
    <col min="14342" max="14360" width="0" style="319" hidden="1" customWidth="1"/>
    <col min="14361" max="14361" width="18.28515625" style="319" customWidth="1"/>
    <col min="14362" max="14364" width="11.140625" style="319" customWidth="1"/>
    <col min="14365" max="14365" width="15" style="319" customWidth="1"/>
    <col min="14366" max="14366" width="13.7109375" style="319" customWidth="1"/>
    <col min="14367" max="14368" width="11.140625" style="319" customWidth="1"/>
    <col min="14369" max="14369" width="15.28515625" style="319" customWidth="1"/>
    <col min="14370" max="14371" width="11.140625" style="319" customWidth="1"/>
    <col min="14372" max="14372" width="12.42578125" style="319" customWidth="1"/>
    <col min="14373" max="14373" width="16.42578125" style="319" customWidth="1"/>
    <col min="14374" max="14374" width="0" style="319" hidden="1" customWidth="1"/>
    <col min="14375" max="14375" width="10.28515625" style="319" bestFit="1" customWidth="1"/>
    <col min="14376" max="14377" width="10.140625" style="319" bestFit="1" customWidth="1"/>
    <col min="14378" max="14588" width="9" style="319"/>
    <col min="14589" max="14589" width="7.28515625" style="319" customWidth="1"/>
    <col min="14590" max="14590" width="48.42578125" style="319" customWidth="1"/>
    <col min="14591" max="14594" width="0" style="319" hidden="1" customWidth="1"/>
    <col min="14595" max="14595" width="24.42578125" style="319" customWidth="1"/>
    <col min="14596" max="14596" width="18.42578125" style="319" customWidth="1"/>
    <col min="14597" max="14597" width="17.42578125" style="319" customWidth="1"/>
    <col min="14598" max="14616" width="0" style="319" hidden="1" customWidth="1"/>
    <col min="14617" max="14617" width="18.28515625" style="319" customWidth="1"/>
    <col min="14618" max="14620" width="11.140625" style="319" customWidth="1"/>
    <col min="14621" max="14621" width="15" style="319" customWidth="1"/>
    <col min="14622" max="14622" width="13.7109375" style="319" customWidth="1"/>
    <col min="14623" max="14624" width="11.140625" style="319" customWidth="1"/>
    <col min="14625" max="14625" width="15.28515625" style="319" customWidth="1"/>
    <col min="14626" max="14627" width="11.140625" style="319" customWidth="1"/>
    <col min="14628" max="14628" width="12.42578125" style="319" customWidth="1"/>
    <col min="14629" max="14629" width="16.42578125" style="319" customWidth="1"/>
    <col min="14630" max="14630" width="0" style="319" hidden="1" customWidth="1"/>
    <col min="14631" max="14631" width="10.28515625" style="319" bestFit="1" customWidth="1"/>
    <col min="14632" max="14633" width="10.140625" style="319" bestFit="1" customWidth="1"/>
    <col min="14634" max="14844" width="9" style="319"/>
    <col min="14845" max="14845" width="7.28515625" style="319" customWidth="1"/>
    <col min="14846" max="14846" width="48.42578125" style="319" customWidth="1"/>
    <col min="14847" max="14850" width="0" style="319" hidden="1" customWidth="1"/>
    <col min="14851" max="14851" width="24.42578125" style="319" customWidth="1"/>
    <col min="14852" max="14852" width="18.42578125" style="319" customWidth="1"/>
    <col min="14853" max="14853" width="17.42578125" style="319" customWidth="1"/>
    <col min="14854" max="14872" width="0" style="319" hidden="1" customWidth="1"/>
    <col min="14873" max="14873" width="18.28515625" style="319" customWidth="1"/>
    <col min="14874" max="14876" width="11.140625" style="319" customWidth="1"/>
    <col min="14877" max="14877" width="15" style="319" customWidth="1"/>
    <col min="14878" max="14878" width="13.7109375" style="319" customWidth="1"/>
    <col min="14879" max="14880" width="11.140625" style="319" customWidth="1"/>
    <col min="14881" max="14881" width="15.28515625" style="319" customWidth="1"/>
    <col min="14882" max="14883" width="11.140625" style="319" customWidth="1"/>
    <col min="14884" max="14884" width="12.42578125" style="319" customWidth="1"/>
    <col min="14885" max="14885" width="16.42578125" style="319" customWidth="1"/>
    <col min="14886" max="14886" width="0" style="319" hidden="1" customWidth="1"/>
    <col min="14887" max="14887" width="10.28515625" style="319" bestFit="1" customWidth="1"/>
    <col min="14888" max="14889" width="10.140625" style="319" bestFit="1" customWidth="1"/>
    <col min="14890" max="15100" width="9" style="319"/>
    <col min="15101" max="15101" width="7.28515625" style="319" customWidth="1"/>
    <col min="15102" max="15102" width="48.42578125" style="319" customWidth="1"/>
    <col min="15103" max="15106" width="0" style="319" hidden="1" customWidth="1"/>
    <col min="15107" max="15107" width="24.42578125" style="319" customWidth="1"/>
    <col min="15108" max="15108" width="18.42578125" style="319" customWidth="1"/>
    <col min="15109" max="15109" width="17.42578125" style="319" customWidth="1"/>
    <col min="15110" max="15128" width="0" style="319" hidden="1" customWidth="1"/>
    <col min="15129" max="15129" width="18.28515625" style="319" customWidth="1"/>
    <col min="15130" max="15132" width="11.140625" style="319" customWidth="1"/>
    <col min="15133" max="15133" width="15" style="319" customWidth="1"/>
    <col min="15134" max="15134" width="13.7109375" style="319" customWidth="1"/>
    <col min="15135" max="15136" width="11.140625" style="319" customWidth="1"/>
    <col min="15137" max="15137" width="15.28515625" style="319" customWidth="1"/>
    <col min="15138" max="15139" width="11.140625" style="319" customWidth="1"/>
    <col min="15140" max="15140" width="12.42578125" style="319" customWidth="1"/>
    <col min="15141" max="15141" width="16.42578125" style="319" customWidth="1"/>
    <col min="15142" max="15142" width="0" style="319" hidden="1" customWidth="1"/>
    <col min="15143" max="15143" width="10.28515625" style="319" bestFit="1" customWidth="1"/>
    <col min="15144" max="15145" width="10.140625" style="319" bestFit="1" customWidth="1"/>
    <col min="15146" max="15356" width="9" style="319"/>
    <col min="15357" max="15357" width="7.28515625" style="319" customWidth="1"/>
    <col min="15358" max="15358" width="48.42578125" style="319" customWidth="1"/>
    <col min="15359" max="15362" width="0" style="319" hidden="1" customWidth="1"/>
    <col min="15363" max="15363" width="24.42578125" style="319" customWidth="1"/>
    <col min="15364" max="15364" width="18.42578125" style="319" customWidth="1"/>
    <col min="15365" max="15365" width="17.42578125" style="319" customWidth="1"/>
    <col min="15366" max="15384" width="0" style="319" hidden="1" customWidth="1"/>
    <col min="15385" max="15385" width="18.28515625" style="319" customWidth="1"/>
    <col min="15386" max="15388" width="11.140625" style="319" customWidth="1"/>
    <col min="15389" max="15389" width="15" style="319" customWidth="1"/>
    <col min="15390" max="15390" width="13.7109375" style="319" customWidth="1"/>
    <col min="15391" max="15392" width="11.140625" style="319" customWidth="1"/>
    <col min="15393" max="15393" width="15.28515625" style="319" customWidth="1"/>
    <col min="15394" max="15395" width="11.140625" style="319" customWidth="1"/>
    <col min="15396" max="15396" width="12.42578125" style="319" customWidth="1"/>
    <col min="15397" max="15397" width="16.42578125" style="319" customWidth="1"/>
    <col min="15398" max="15398" width="0" style="319" hidden="1" customWidth="1"/>
    <col min="15399" max="15399" width="10.28515625" style="319" bestFit="1" customWidth="1"/>
    <col min="15400" max="15401" width="10.140625" style="319" bestFit="1" customWidth="1"/>
    <col min="15402" max="15612" width="9" style="319"/>
    <col min="15613" max="15613" width="7.28515625" style="319" customWidth="1"/>
    <col min="15614" max="15614" width="48.42578125" style="319" customWidth="1"/>
    <col min="15615" max="15618" width="0" style="319" hidden="1" customWidth="1"/>
    <col min="15619" max="15619" width="24.42578125" style="319" customWidth="1"/>
    <col min="15620" max="15620" width="18.42578125" style="319" customWidth="1"/>
    <col min="15621" max="15621" width="17.42578125" style="319" customWidth="1"/>
    <col min="15622" max="15640" width="0" style="319" hidden="1" customWidth="1"/>
    <col min="15641" max="15641" width="18.28515625" style="319" customWidth="1"/>
    <col min="15642" max="15644" width="11.140625" style="319" customWidth="1"/>
    <col min="15645" max="15645" width="15" style="319" customWidth="1"/>
    <col min="15646" max="15646" width="13.7109375" style="319" customWidth="1"/>
    <col min="15647" max="15648" width="11.140625" style="319" customWidth="1"/>
    <col min="15649" max="15649" width="15.28515625" style="319" customWidth="1"/>
    <col min="15650" max="15651" width="11.140625" style="319" customWidth="1"/>
    <col min="15652" max="15652" width="12.42578125" style="319" customWidth="1"/>
    <col min="15653" max="15653" width="16.42578125" style="319" customWidth="1"/>
    <col min="15654" max="15654" width="0" style="319" hidden="1" customWidth="1"/>
    <col min="15655" max="15655" width="10.28515625" style="319" bestFit="1" customWidth="1"/>
    <col min="15656" max="15657" width="10.140625" style="319" bestFit="1" customWidth="1"/>
    <col min="15658" max="15868" width="9" style="319"/>
    <col min="15869" max="15869" width="7.28515625" style="319" customWidth="1"/>
    <col min="15870" max="15870" width="48.42578125" style="319" customWidth="1"/>
    <col min="15871" max="15874" width="0" style="319" hidden="1" customWidth="1"/>
    <col min="15875" max="15875" width="24.42578125" style="319" customWidth="1"/>
    <col min="15876" max="15876" width="18.42578125" style="319" customWidth="1"/>
    <col min="15877" max="15877" width="17.42578125" style="319" customWidth="1"/>
    <col min="15878" max="15896" width="0" style="319" hidden="1" customWidth="1"/>
    <col min="15897" max="15897" width="18.28515625" style="319" customWidth="1"/>
    <col min="15898" max="15900" width="11.140625" style="319" customWidth="1"/>
    <col min="15901" max="15901" width="15" style="319" customWidth="1"/>
    <col min="15902" max="15902" width="13.7109375" style="319" customWidth="1"/>
    <col min="15903" max="15904" width="11.140625" style="319" customWidth="1"/>
    <col min="15905" max="15905" width="15.28515625" style="319" customWidth="1"/>
    <col min="15906" max="15907" width="11.140625" style="319" customWidth="1"/>
    <col min="15908" max="15908" width="12.42578125" style="319" customWidth="1"/>
    <col min="15909" max="15909" width="16.42578125" style="319" customWidth="1"/>
    <col min="15910" max="15910" width="0" style="319" hidden="1" customWidth="1"/>
    <col min="15911" max="15911" width="10.28515625" style="319" bestFit="1" customWidth="1"/>
    <col min="15912" max="15913" width="10.140625" style="319" bestFit="1" customWidth="1"/>
    <col min="15914" max="16124" width="9" style="319"/>
    <col min="16125" max="16125" width="7.28515625" style="319" customWidth="1"/>
    <col min="16126" max="16126" width="48.42578125" style="319" customWidth="1"/>
    <col min="16127" max="16130" width="0" style="319" hidden="1" customWidth="1"/>
    <col min="16131" max="16131" width="24.42578125" style="319" customWidth="1"/>
    <col min="16132" max="16132" width="18.42578125" style="319" customWidth="1"/>
    <col min="16133" max="16133" width="17.42578125" style="319" customWidth="1"/>
    <col min="16134" max="16152" width="0" style="319" hidden="1" customWidth="1"/>
    <col min="16153" max="16153" width="18.28515625" style="319" customWidth="1"/>
    <col min="16154" max="16156" width="11.140625" style="319" customWidth="1"/>
    <col min="16157" max="16157" width="15" style="319" customWidth="1"/>
    <col min="16158" max="16158" width="13.7109375" style="319" customWidth="1"/>
    <col min="16159" max="16160" width="11.140625" style="319" customWidth="1"/>
    <col min="16161" max="16161" width="15.28515625" style="319" customWidth="1"/>
    <col min="16162" max="16163" width="11.140625" style="319" customWidth="1"/>
    <col min="16164" max="16164" width="12.42578125" style="319" customWidth="1"/>
    <col min="16165" max="16165" width="16.42578125" style="319" customWidth="1"/>
    <col min="16166" max="16166" width="0" style="319" hidden="1" customWidth="1"/>
    <col min="16167" max="16167" width="10.28515625" style="319" bestFit="1" customWidth="1"/>
    <col min="16168" max="16169" width="10.140625" style="319" bestFit="1" customWidth="1"/>
    <col min="16170" max="16384" width="9" style="319"/>
  </cols>
  <sheetData>
    <row r="1" spans="1:233" ht="24.75" customHeight="1" x14ac:dyDescent="0.25">
      <c r="A1" s="542" t="s">
        <v>763</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318"/>
      <c r="AN1" s="318"/>
      <c r="AO1" s="318"/>
      <c r="AP1" s="318"/>
      <c r="AQ1" s="318"/>
      <c r="AR1" s="318"/>
      <c r="AS1" s="318"/>
      <c r="AT1" s="318"/>
      <c r="AU1" s="318"/>
      <c r="AV1" s="318"/>
      <c r="AW1" s="318"/>
      <c r="AX1" s="318"/>
      <c r="AY1" s="318"/>
      <c r="AZ1" s="318"/>
      <c r="BA1" s="318"/>
      <c r="BB1" s="318"/>
      <c r="BC1" s="318"/>
      <c r="BD1" s="318"/>
      <c r="BE1" s="318"/>
      <c r="BF1" s="318"/>
      <c r="BG1" s="318"/>
      <c r="BH1" s="318"/>
      <c r="BI1" s="318"/>
      <c r="BJ1" s="318"/>
      <c r="BK1" s="318"/>
      <c r="BL1" s="318"/>
      <c r="BM1" s="318"/>
      <c r="BN1" s="318"/>
      <c r="BO1" s="318"/>
      <c r="BP1" s="318"/>
      <c r="BQ1" s="318"/>
      <c r="BR1" s="318"/>
      <c r="BS1" s="318"/>
      <c r="BT1" s="318"/>
      <c r="BU1" s="318"/>
      <c r="BV1" s="318"/>
      <c r="BW1" s="318"/>
      <c r="BX1" s="318"/>
      <c r="BY1" s="318"/>
      <c r="BZ1" s="318"/>
      <c r="CA1" s="318"/>
      <c r="CB1" s="318"/>
      <c r="CC1" s="318"/>
      <c r="CD1" s="318"/>
      <c r="CE1" s="318"/>
      <c r="CF1" s="318"/>
      <c r="CG1" s="318"/>
      <c r="CH1" s="318"/>
      <c r="CI1" s="318"/>
      <c r="CJ1" s="318"/>
      <c r="CK1" s="318"/>
      <c r="CL1" s="318"/>
      <c r="CM1" s="318"/>
      <c r="CN1" s="318"/>
      <c r="CO1" s="318"/>
      <c r="CP1" s="318"/>
      <c r="CQ1" s="318"/>
      <c r="CR1" s="318"/>
      <c r="CS1" s="318"/>
      <c r="CT1" s="318"/>
      <c r="CU1" s="318"/>
      <c r="CV1" s="318"/>
      <c r="CW1" s="318"/>
      <c r="CX1" s="318"/>
      <c r="CY1" s="318"/>
      <c r="CZ1" s="318"/>
      <c r="DA1" s="318"/>
      <c r="DB1" s="318"/>
      <c r="DC1" s="318"/>
      <c r="DD1" s="318"/>
      <c r="DE1" s="318"/>
      <c r="DF1" s="318"/>
      <c r="DG1" s="318"/>
      <c r="DH1" s="318"/>
      <c r="DI1" s="318"/>
      <c r="DJ1" s="318"/>
      <c r="DK1" s="318"/>
      <c r="DL1" s="318"/>
      <c r="DM1" s="318"/>
      <c r="DN1" s="318"/>
      <c r="DO1" s="318"/>
      <c r="DP1" s="318"/>
      <c r="DQ1" s="318"/>
      <c r="DR1" s="318"/>
      <c r="DS1" s="318"/>
      <c r="DT1" s="318"/>
      <c r="DU1" s="318"/>
      <c r="DV1" s="318"/>
      <c r="DW1" s="318"/>
      <c r="DX1" s="318"/>
      <c r="DY1" s="318"/>
      <c r="DZ1" s="318"/>
      <c r="EA1" s="318"/>
      <c r="EB1" s="318"/>
      <c r="EC1" s="318"/>
      <c r="ED1" s="318"/>
      <c r="EE1" s="318"/>
      <c r="EF1" s="318"/>
      <c r="EG1" s="318"/>
      <c r="EH1" s="318"/>
      <c r="EI1" s="318"/>
      <c r="EJ1" s="318"/>
      <c r="EK1" s="318"/>
      <c r="EL1" s="318"/>
      <c r="EM1" s="318"/>
      <c r="EN1" s="318"/>
      <c r="EO1" s="318"/>
      <c r="EP1" s="318"/>
      <c r="EQ1" s="318"/>
      <c r="ER1" s="318"/>
      <c r="ES1" s="318"/>
      <c r="ET1" s="318"/>
      <c r="EU1" s="318"/>
      <c r="EV1" s="318"/>
      <c r="EW1" s="318"/>
      <c r="EX1" s="318"/>
      <c r="EY1" s="318"/>
      <c r="EZ1" s="318"/>
      <c r="FA1" s="318"/>
      <c r="FB1" s="318"/>
      <c r="FC1" s="318"/>
      <c r="FD1" s="318"/>
      <c r="FE1" s="318"/>
      <c r="FF1" s="318"/>
      <c r="FG1" s="318"/>
      <c r="FH1" s="318"/>
      <c r="FI1" s="318"/>
      <c r="FJ1" s="318"/>
      <c r="FK1" s="318"/>
      <c r="FL1" s="318"/>
      <c r="FM1" s="318"/>
      <c r="FN1" s="318"/>
      <c r="FO1" s="318"/>
      <c r="FP1" s="318"/>
      <c r="FQ1" s="318"/>
      <c r="FR1" s="318"/>
      <c r="FS1" s="318"/>
      <c r="FT1" s="318"/>
      <c r="FU1" s="318"/>
      <c r="FV1" s="318"/>
      <c r="FW1" s="318"/>
      <c r="FX1" s="318"/>
      <c r="FY1" s="318"/>
      <c r="FZ1" s="318"/>
      <c r="GA1" s="318"/>
      <c r="GB1" s="318"/>
      <c r="GC1" s="318"/>
      <c r="GD1" s="318"/>
      <c r="GE1" s="318"/>
      <c r="GF1" s="318"/>
      <c r="GG1" s="318"/>
      <c r="GH1" s="318"/>
      <c r="GI1" s="318"/>
      <c r="GJ1" s="318"/>
      <c r="GK1" s="318"/>
      <c r="GL1" s="318"/>
      <c r="GM1" s="318"/>
      <c r="GN1" s="318"/>
      <c r="GO1" s="318"/>
      <c r="GP1" s="318"/>
      <c r="GQ1" s="318"/>
      <c r="GR1" s="318"/>
      <c r="GS1" s="318"/>
      <c r="GT1" s="318"/>
      <c r="GU1" s="318"/>
      <c r="GV1" s="318"/>
      <c r="GW1" s="318"/>
      <c r="GX1" s="318"/>
      <c r="GY1" s="318"/>
      <c r="GZ1" s="318"/>
      <c r="HA1" s="318"/>
      <c r="HB1" s="318"/>
      <c r="HC1" s="318"/>
      <c r="HD1" s="318"/>
      <c r="HE1" s="318"/>
      <c r="HF1" s="318"/>
      <c r="HG1" s="318"/>
      <c r="HH1" s="318"/>
      <c r="HI1" s="318"/>
      <c r="HJ1" s="318"/>
      <c r="HK1" s="318"/>
      <c r="HL1" s="318"/>
      <c r="HM1" s="318"/>
      <c r="HN1" s="318"/>
      <c r="HO1" s="318"/>
      <c r="HP1" s="318"/>
      <c r="HQ1" s="318"/>
      <c r="HR1" s="318"/>
      <c r="HS1" s="318"/>
      <c r="HT1" s="318"/>
      <c r="HU1" s="318"/>
      <c r="HV1" s="318"/>
      <c r="HW1" s="318"/>
      <c r="HX1" s="318"/>
      <c r="HY1" s="318"/>
    </row>
    <row r="2" spans="1:233" ht="26.25" customHeight="1" x14ac:dyDescent="0.25">
      <c r="A2" s="543" t="s">
        <v>770</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318"/>
      <c r="AN2" s="318"/>
      <c r="AO2" s="318"/>
      <c r="AP2" s="318"/>
      <c r="AQ2" s="318"/>
      <c r="AR2" s="318"/>
      <c r="AS2" s="318"/>
      <c r="AT2" s="318"/>
      <c r="AU2" s="318"/>
      <c r="AV2" s="318"/>
      <c r="AW2" s="318"/>
      <c r="AX2" s="318"/>
      <c r="AY2" s="318"/>
      <c r="AZ2" s="318"/>
      <c r="BA2" s="318"/>
      <c r="BB2" s="318"/>
      <c r="BC2" s="318"/>
      <c r="BD2" s="318"/>
      <c r="BE2" s="318"/>
      <c r="BF2" s="318"/>
      <c r="BG2" s="318"/>
      <c r="BH2" s="318"/>
      <c r="BI2" s="318"/>
      <c r="BJ2" s="318"/>
      <c r="BK2" s="318"/>
      <c r="BL2" s="318"/>
      <c r="BM2" s="318"/>
      <c r="BN2" s="318"/>
      <c r="BO2" s="318"/>
      <c r="BP2" s="318"/>
      <c r="BQ2" s="318"/>
      <c r="BR2" s="318"/>
      <c r="BS2" s="318"/>
      <c r="BT2" s="318"/>
      <c r="BU2" s="318"/>
      <c r="BV2" s="318"/>
      <c r="BW2" s="318"/>
      <c r="BX2" s="318"/>
      <c r="BY2" s="318"/>
      <c r="BZ2" s="318"/>
      <c r="CA2" s="318"/>
      <c r="CB2" s="318"/>
      <c r="CC2" s="318"/>
      <c r="CD2" s="318"/>
      <c r="CE2" s="318"/>
      <c r="CF2" s="318"/>
      <c r="CG2" s="318"/>
      <c r="CH2" s="318"/>
      <c r="CI2" s="318"/>
      <c r="CJ2" s="318"/>
      <c r="CK2" s="318"/>
      <c r="CL2" s="318"/>
      <c r="CM2" s="318"/>
      <c r="CN2" s="318"/>
      <c r="CO2" s="318"/>
      <c r="CP2" s="318"/>
      <c r="CQ2" s="318"/>
      <c r="CR2" s="318"/>
      <c r="CS2" s="318"/>
      <c r="CT2" s="318"/>
      <c r="CU2" s="318"/>
      <c r="CV2" s="318"/>
      <c r="CW2" s="318"/>
      <c r="CX2" s="318"/>
      <c r="CY2" s="318"/>
      <c r="CZ2" s="318"/>
      <c r="DA2" s="318"/>
      <c r="DB2" s="318"/>
      <c r="DC2" s="318"/>
      <c r="DD2" s="318"/>
      <c r="DE2" s="318"/>
      <c r="DF2" s="318"/>
      <c r="DG2" s="318"/>
      <c r="DH2" s="318"/>
      <c r="DI2" s="318"/>
      <c r="DJ2" s="318"/>
      <c r="DK2" s="318"/>
      <c r="DL2" s="318"/>
      <c r="DM2" s="318"/>
      <c r="DN2" s="318"/>
      <c r="DO2" s="318"/>
      <c r="DP2" s="318"/>
      <c r="DQ2" s="318"/>
      <c r="DR2" s="318"/>
      <c r="DS2" s="318"/>
      <c r="DT2" s="318"/>
      <c r="DU2" s="318"/>
      <c r="DV2" s="318"/>
      <c r="DW2" s="318"/>
      <c r="DX2" s="318"/>
      <c r="DY2" s="318"/>
      <c r="DZ2" s="318"/>
      <c r="EA2" s="318"/>
      <c r="EB2" s="318"/>
      <c r="EC2" s="318"/>
      <c r="ED2" s="318"/>
      <c r="EE2" s="318"/>
      <c r="EF2" s="318"/>
      <c r="EG2" s="318"/>
      <c r="EH2" s="318"/>
      <c r="EI2" s="318"/>
      <c r="EJ2" s="318"/>
      <c r="EK2" s="318"/>
      <c r="EL2" s="318"/>
      <c r="EM2" s="318"/>
      <c r="EN2" s="318"/>
      <c r="EO2" s="318"/>
      <c r="EP2" s="318"/>
      <c r="EQ2" s="318"/>
      <c r="ER2" s="318"/>
      <c r="ES2" s="318"/>
      <c r="ET2" s="318"/>
      <c r="EU2" s="318"/>
      <c r="EV2" s="318"/>
      <c r="EW2" s="318"/>
      <c r="EX2" s="318"/>
      <c r="EY2" s="318"/>
      <c r="EZ2" s="318"/>
      <c r="FA2" s="318"/>
      <c r="FB2" s="318"/>
      <c r="FC2" s="318"/>
      <c r="FD2" s="318"/>
      <c r="FE2" s="318"/>
      <c r="FF2" s="318"/>
      <c r="FG2" s="318"/>
      <c r="FH2" s="318"/>
      <c r="FI2" s="318"/>
      <c r="FJ2" s="318"/>
      <c r="FK2" s="318"/>
      <c r="FL2" s="318"/>
      <c r="FM2" s="318"/>
      <c r="FN2" s="318"/>
      <c r="FO2" s="318"/>
      <c r="FP2" s="318"/>
      <c r="FQ2" s="318"/>
      <c r="FR2" s="318"/>
      <c r="FS2" s="318"/>
      <c r="FT2" s="318"/>
      <c r="FU2" s="318"/>
      <c r="FV2" s="318"/>
      <c r="FW2" s="318"/>
      <c r="FX2" s="318"/>
      <c r="FY2" s="318"/>
      <c r="FZ2" s="318"/>
      <c r="GA2" s="318"/>
      <c r="GB2" s="318"/>
      <c r="GC2" s="318"/>
      <c r="GD2" s="318"/>
      <c r="GE2" s="318"/>
      <c r="GF2" s="318"/>
      <c r="GG2" s="318"/>
      <c r="GH2" s="318"/>
      <c r="GI2" s="318"/>
      <c r="GJ2" s="318"/>
      <c r="GK2" s="318"/>
      <c r="GL2" s="318"/>
      <c r="GM2" s="318"/>
      <c r="GN2" s="318"/>
      <c r="GO2" s="318"/>
      <c r="GP2" s="318"/>
      <c r="GQ2" s="318"/>
      <c r="GR2" s="318"/>
      <c r="GS2" s="318"/>
      <c r="GT2" s="318"/>
      <c r="GU2" s="318"/>
      <c r="GV2" s="318"/>
      <c r="GW2" s="318"/>
      <c r="GX2" s="318"/>
      <c r="GY2" s="318"/>
      <c r="GZ2" s="318"/>
      <c r="HA2" s="318"/>
      <c r="HB2" s="318"/>
      <c r="HC2" s="318"/>
      <c r="HD2" s="318"/>
      <c r="HE2" s="318"/>
      <c r="HF2" s="318"/>
      <c r="HG2" s="318"/>
      <c r="HH2" s="318"/>
      <c r="HI2" s="318"/>
      <c r="HJ2" s="318"/>
      <c r="HK2" s="318"/>
      <c r="HL2" s="318"/>
      <c r="HM2" s="318"/>
      <c r="HN2" s="318"/>
      <c r="HO2" s="318"/>
      <c r="HP2" s="318"/>
      <c r="HQ2" s="318"/>
      <c r="HR2" s="318"/>
      <c r="HS2" s="318"/>
      <c r="HT2" s="318"/>
      <c r="HU2" s="318"/>
      <c r="HV2" s="318"/>
      <c r="HW2" s="318"/>
      <c r="HX2" s="318"/>
      <c r="HY2" s="318"/>
    </row>
    <row r="3" spans="1:233" ht="15" customHeight="1" x14ac:dyDescent="0.25">
      <c r="A3" s="544" t="s">
        <v>772</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320"/>
      <c r="AM3" s="318"/>
      <c r="AN3" s="318"/>
      <c r="AO3" s="318"/>
      <c r="AP3" s="318"/>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c r="BQ3" s="318"/>
      <c r="BR3" s="318"/>
      <c r="BS3" s="318"/>
      <c r="BT3" s="318"/>
      <c r="BU3" s="318"/>
      <c r="BV3" s="318"/>
      <c r="BW3" s="318"/>
      <c r="BX3" s="318"/>
      <c r="BY3" s="318"/>
      <c r="BZ3" s="318"/>
      <c r="CA3" s="318"/>
      <c r="CB3" s="318"/>
      <c r="CC3" s="318"/>
      <c r="CD3" s="318"/>
      <c r="CE3" s="318"/>
      <c r="CF3" s="318"/>
      <c r="CG3" s="318"/>
      <c r="CH3" s="318"/>
      <c r="CI3" s="318"/>
      <c r="CJ3" s="318"/>
      <c r="CK3" s="318"/>
      <c r="CL3" s="318"/>
      <c r="CM3" s="318"/>
      <c r="CN3" s="318"/>
      <c r="CO3" s="318"/>
      <c r="CP3" s="318"/>
      <c r="CQ3" s="318"/>
      <c r="CR3" s="318"/>
      <c r="CS3" s="318"/>
      <c r="CT3" s="318"/>
      <c r="CU3" s="318"/>
      <c r="CV3" s="318"/>
      <c r="CW3" s="318"/>
      <c r="CX3" s="318"/>
      <c r="CY3" s="318"/>
      <c r="CZ3" s="318"/>
      <c r="DA3" s="318"/>
      <c r="DB3" s="318"/>
      <c r="DC3" s="318"/>
      <c r="DD3" s="318"/>
      <c r="DE3" s="318"/>
      <c r="DF3" s="318"/>
      <c r="DG3" s="318"/>
      <c r="DH3" s="318"/>
      <c r="DI3" s="318"/>
      <c r="DJ3" s="318"/>
      <c r="DK3" s="318"/>
      <c r="DL3" s="318"/>
      <c r="DM3" s="318"/>
      <c r="DN3" s="318"/>
      <c r="DO3" s="318"/>
      <c r="DP3" s="318"/>
      <c r="DQ3" s="318"/>
      <c r="DR3" s="318"/>
      <c r="DS3" s="318"/>
      <c r="DT3" s="318"/>
      <c r="DU3" s="318"/>
      <c r="DV3" s="318"/>
      <c r="DW3" s="318"/>
      <c r="DX3" s="318"/>
      <c r="DY3" s="318"/>
      <c r="DZ3" s="318"/>
      <c r="EA3" s="318"/>
      <c r="EB3" s="318"/>
      <c r="EC3" s="318"/>
      <c r="ED3" s="318"/>
      <c r="EE3" s="318"/>
      <c r="EF3" s="318"/>
      <c r="EG3" s="318"/>
      <c r="EH3" s="318"/>
      <c r="EI3" s="318"/>
      <c r="EJ3" s="318"/>
      <c r="EK3" s="318"/>
      <c r="EL3" s="318"/>
      <c r="EM3" s="318"/>
      <c r="EN3" s="318"/>
      <c r="EO3" s="318"/>
      <c r="EP3" s="318"/>
      <c r="EQ3" s="318"/>
      <c r="ER3" s="318"/>
      <c r="ES3" s="318"/>
      <c r="ET3" s="318"/>
      <c r="EU3" s="318"/>
      <c r="EV3" s="318"/>
      <c r="EW3" s="318"/>
      <c r="EX3" s="318"/>
      <c r="EY3" s="318"/>
      <c r="EZ3" s="318"/>
      <c r="FA3" s="318"/>
      <c r="FB3" s="318"/>
      <c r="FC3" s="318"/>
      <c r="FD3" s="318"/>
      <c r="FE3" s="318"/>
      <c r="FF3" s="318"/>
      <c r="FG3" s="318"/>
      <c r="FH3" s="318"/>
      <c r="FI3" s="318"/>
      <c r="FJ3" s="318"/>
      <c r="FK3" s="318"/>
      <c r="FL3" s="318"/>
      <c r="FM3" s="318"/>
      <c r="FN3" s="318"/>
      <c r="FO3" s="318"/>
      <c r="FP3" s="318"/>
      <c r="FQ3" s="318"/>
      <c r="FR3" s="318"/>
      <c r="FS3" s="318"/>
      <c r="FT3" s="318"/>
      <c r="FU3" s="318"/>
      <c r="FV3" s="318"/>
      <c r="FW3" s="318"/>
      <c r="FX3" s="318"/>
      <c r="FY3" s="318"/>
      <c r="FZ3" s="318"/>
      <c r="GA3" s="318"/>
      <c r="GB3" s="318"/>
      <c r="GC3" s="318"/>
      <c r="GD3" s="318"/>
      <c r="GE3" s="318"/>
      <c r="GF3" s="318"/>
      <c r="GG3" s="318"/>
      <c r="GH3" s="318"/>
      <c r="GI3" s="318"/>
      <c r="GJ3" s="318"/>
      <c r="GK3" s="318"/>
      <c r="GL3" s="318"/>
      <c r="GM3" s="318"/>
      <c r="GN3" s="318"/>
      <c r="GO3" s="318"/>
      <c r="GP3" s="318"/>
      <c r="GQ3" s="318"/>
      <c r="GR3" s="318"/>
      <c r="GS3" s="318"/>
      <c r="GT3" s="318"/>
      <c r="GU3" s="318"/>
      <c r="GV3" s="318"/>
      <c r="GW3" s="318"/>
      <c r="GX3" s="318"/>
      <c r="GY3" s="318"/>
      <c r="GZ3" s="318"/>
      <c r="HA3" s="318"/>
      <c r="HB3" s="318"/>
      <c r="HC3" s="318"/>
      <c r="HD3" s="318"/>
      <c r="HE3" s="318"/>
      <c r="HF3" s="318"/>
      <c r="HG3" s="318"/>
      <c r="HH3" s="318"/>
      <c r="HI3" s="318"/>
      <c r="HJ3" s="318"/>
      <c r="HK3" s="318"/>
      <c r="HL3" s="318"/>
      <c r="HM3" s="318"/>
      <c r="HN3" s="318"/>
      <c r="HO3" s="318"/>
      <c r="HP3" s="318"/>
      <c r="HQ3" s="318"/>
      <c r="HR3" s="318"/>
      <c r="HS3" s="318"/>
      <c r="HT3" s="318"/>
      <c r="HU3" s="318"/>
      <c r="HV3" s="318"/>
      <c r="HW3" s="318"/>
      <c r="HX3" s="318"/>
      <c r="HY3" s="318"/>
    </row>
    <row r="4" spans="1:233" x14ac:dyDescent="0.25">
      <c r="A4" s="318"/>
      <c r="B4" s="318"/>
      <c r="C4" s="318"/>
      <c r="D4" s="318"/>
      <c r="E4" s="318"/>
      <c r="F4" s="318"/>
      <c r="G4" s="321"/>
      <c r="H4" s="318"/>
      <c r="I4" s="318"/>
      <c r="J4" s="318"/>
      <c r="K4" s="318"/>
      <c r="L4" s="318"/>
      <c r="M4" s="318"/>
      <c r="N4" s="318"/>
      <c r="O4" s="318"/>
      <c r="P4" s="318"/>
      <c r="Q4" s="318"/>
      <c r="R4" s="322"/>
      <c r="S4" s="322"/>
      <c r="T4" s="322"/>
      <c r="U4" s="322"/>
      <c r="V4" s="322"/>
      <c r="W4" s="322"/>
      <c r="X4" s="322"/>
      <c r="Y4" s="322"/>
      <c r="Z4" s="322"/>
      <c r="AA4" s="322"/>
      <c r="AB4" s="322"/>
      <c r="AC4" s="322"/>
      <c r="AD4" s="322"/>
      <c r="AE4" s="322"/>
      <c r="AF4" s="322"/>
      <c r="AG4" s="322"/>
      <c r="AH4" s="322"/>
      <c r="AI4" s="322"/>
      <c r="AJ4" s="322"/>
      <c r="AK4" s="456"/>
      <c r="AL4" s="318"/>
      <c r="AM4" s="318"/>
      <c r="AN4" s="318"/>
      <c r="AO4" s="31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c r="BX4" s="318"/>
      <c r="BY4" s="318"/>
      <c r="BZ4" s="318"/>
      <c r="CA4" s="318"/>
      <c r="CB4" s="318"/>
      <c r="CC4" s="318"/>
      <c r="CD4" s="318"/>
      <c r="CE4" s="318"/>
      <c r="CF4" s="318"/>
      <c r="CG4" s="318"/>
      <c r="CH4" s="318"/>
      <c r="CI4" s="318"/>
      <c r="CJ4" s="318"/>
      <c r="CK4" s="318"/>
      <c r="CL4" s="318"/>
      <c r="CM4" s="318"/>
      <c r="CN4" s="318"/>
      <c r="CO4" s="318"/>
      <c r="CP4" s="318"/>
      <c r="CQ4" s="318"/>
      <c r="CR4" s="318"/>
      <c r="CS4" s="318"/>
      <c r="CT4" s="318"/>
      <c r="CU4" s="318"/>
      <c r="CV4" s="318"/>
      <c r="CW4" s="318"/>
      <c r="CX4" s="318"/>
      <c r="CY4" s="318"/>
      <c r="CZ4" s="318"/>
      <c r="DA4" s="318"/>
      <c r="DB4" s="318"/>
      <c r="DC4" s="318"/>
      <c r="DD4" s="318"/>
      <c r="DE4" s="318"/>
      <c r="DF4" s="318"/>
      <c r="DG4" s="318"/>
      <c r="DH4" s="318"/>
      <c r="DI4" s="318"/>
      <c r="DJ4" s="318"/>
      <c r="DK4" s="318"/>
      <c r="DL4" s="318"/>
      <c r="DM4" s="318"/>
      <c r="DN4" s="318"/>
      <c r="DO4" s="318"/>
      <c r="DP4" s="318"/>
      <c r="DQ4" s="318"/>
      <c r="DR4" s="318"/>
      <c r="DS4" s="318"/>
      <c r="DT4" s="318"/>
      <c r="DU4" s="318"/>
      <c r="DV4" s="318"/>
      <c r="DW4" s="318"/>
      <c r="DX4" s="318"/>
      <c r="DY4" s="318"/>
      <c r="DZ4" s="318"/>
      <c r="EA4" s="318"/>
      <c r="EB4" s="318"/>
      <c r="EC4" s="318"/>
      <c r="ED4" s="318"/>
      <c r="EE4" s="318"/>
      <c r="EF4" s="318"/>
      <c r="EG4" s="318"/>
      <c r="EH4" s="318"/>
      <c r="EI4" s="318"/>
      <c r="EJ4" s="318"/>
      <c r="EK4" s="318"/>
      <c r="EL4" s="318"/>
      <c r="EM4" s="318"/>
      <c r="EN4" s="318"/>
      <c r="EO4" s="318"/>
      <c r="EP4" s="318"/>
      <c r="EQ4" s="318"/>
      <c r="ER4" s="318"/>
      <c r="ES4" s="318"/>
      <c r="ET4" s="318"/>
      <c r="EU4" s="318"/>
      <c r="EV4" s="318"/>
      <c r="EW4" s="318"/>
      <c r="EX4" s="318"/>
      <c r="EY4" s="318"/>
      <c r="EZ4" s="318"/>
      <c r="FA4" s="318"/>
      <c r="FB4" s="318"/>
      <c r="FC4" s="318"/>
      <c r="FD4" s="318"/>
      <c r="FE4" s="318"/>
      <c r="FF4" s="318"/>
      <c r="FG4" s="318"/>
      <c r="FH4" s="318"/>
      <c r="FI4" s="318"/>
      <c r="FJ4" s="318"/>
      <c r="FK4" s="318"/>
      <c r="FL4" s="318"/>
      <c r="FM4" s="318"/>
      <c r="FN4" s="318"/>
      <c r="FO4" s="318"/>
      <c r="FP4" s="318"/>
      <c r="FQ4" s="318"/>
      <c r="FR4" s="318"/>
      <c r="FS4" s="318"/>
      <c r="FT4" s="318"/>
      <c r="FU4" s="318"/>
      <c r="FV4" s="318"/>
      <c r="FW4" s="318"/>
      <c r="FX4" s="318"/>
      <c r="FY4" s="318"/>
      <c r="FZ4" s="318"/>
      <c r="GA4" s="318"/>
      <c r="GB4" s="318"/>
      <c r="GC4" s="318"/>
      <c r="GD4" s="318"/>
      <c r="GE4" s="318"/>
      <c r="GF4" s="318"/>
      <c r="GG4" s="318"/>
      <c r="GH4" s="318"/>
      <c r="GI4" s="318"/>
      <c r="GJ4" s="318"/>
      <c r="GK4" s="318"/>
      <c r="GL4" s="318"/>
      <c r="GM4" s="318"/>
      <c r="GN4" s="318"/>
      <c r="GO4" s="318"/>
      <c r="GP4" s="318"/>
      <c r="GQ4" s="318"/>
      <c r="GR4" s="318"/>
      <c r="GS4" s="318"/>
      <c r="GT4" s="318"/>
      <c r="GU4" s="318"/>
      <c r="GV4" s="318"/>
      <c r="GW4" s="318"/>
      <c r="GX4" s="318"/>
      <c r="GY4" s="318"/>
      <c r="GZ4" s="318"/>
      <c r="HA4" s="318"/>
      <c r="HB4" s="318"/>
      <c r="HC4" s="318"/>
      <c r="HD4" s="318"/>
      <c r="HE4" s="318"/>
      <c r="HF4" s="318"/>
      <c r="HG4" s="318"/>
      <c r="HH4" s="318"/>
      <c r="HI4" s="318"/>
      <c r="HJ4" s="318"/>
      <c r="HK4" s="318"/>
      <c r="HL4" s="318"/>
      <c r="HM4" s="318"/>
      <c r="HN4" s="318"/>
      <c r="HO4" s="318"/>
      <c r="HP4" s="318"/>
      <c r="HQ4" s="318"/>
      <c r="HR4" s="318"/>
      <c r="HS4" s="318"/>
      <c r="HT4" s="318"/>
      <c r="HU4" s="318"/>
      <c r="HV4" s="318"/>
      <c r="HW4" s="318"/>
      <c r="HX4" s="318"/>
      <c r="HY4" s="318"/>
    </row>
    <row r="5" spans="1:233" ht="44.25" customHeight="1" x14ac:dyDescent="0.25">
      <c r="A5" s="545" t="s">
        <v>39</v>
      </c>
      <c r="B5" s="545" t="s">
        <v>1</v>
      </c>
      <c r="C5" s="545" t="s">
        <v>2</v>
      </c>
      <c r="D5" s="545" t="s">
        <v>3</v>
      </c>
      <c r="E5" s="545"/>
      <c r="F5" s="545" t="s">
        <v>4</v>
      </c>
      <c r="G5" s="545" t="s">
        <v>654</v>
      </c>
      <c r="H5" s="545"/>
      <c r="I5" s="545"/>
      <c r="J5" s="551" t="s">
        <v>655</v>
      </c>
      <c r="K5" s="552"/>
      <c r="L5" s="552"/>
      <c r="M5" s="552"/>
      <c r="N5" s="552"/>
      <c r="O5" s="552"/>
      <c r="P5" s="552"/>
      <c r="Q5" s="553"/>
      <c r="R5" s="323"/>
      <c r="S5" s="323"/>
      <c r="T5" s="548" t="s">
        <v>656</v>
      </c>
      <c r="U5" s="323"/>
      <c r="V5" s="551" t="s">
        <v>657</v>
      </c>
      <c r="W5" s="552"/>
      <c r="X5" s="552"/>
      <c r="Y5" s="553"/>
      <c r="Z5" s="548" t="s">
        <v>518</v>
      </c>
      <c r="AA5" s="548" t="s">
        <v>658</v>
      </c>
      <c r="AB5" s="545" t="s">
        <v>764</v>
      </c>
      <c r="AC5" s="545"/>
      <c r="AD5" s="545"/>
      <c r="AE5" s="551"/>
      <c r="AF5" s="551" t="s">
        <v>765</v>
      </c>
      <c r="AG5" s="553"/>
      <c r="AH5" s="546" t="s">
        <v>766</v>
      </c>
      <c r="AI5" s="546"/>
      <c r="AJ5" s="546"/>
      <c r="AK5" s="545" t="s">
        <v>13</v>
      </c>
      <c r="AL5" s="547" t="s">
        <v>13</v>
      </c>
      <c r="AM5" s="318"/>
      <c r="AN5" s="318"/>
      <c r="AO5" s="318"/>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c r="BP5" s="318"/>
      <c r="BQ5" s="318"/>
      <c r="BR5" s="318"/>
      <c r="BS5" s="318"/>
      <c r="BT5" s="318"/>
      <c r="BU5" s="318"/>
      <c r="BV5" s="318"/>
      <c r="BW5" s="318"/>
      <c r="BX5" s="318"/>
      <c r="BY5" s="318"/>
      <c r="BZ5" s="318"/>
      <c r="CA5" s="318"/>
      <c r="CB5" s="318"/>
      <c r="CC5" s="318"/>
      <c r="CD5" s="318"/>
      <c r="CE5" s="318"/>
      <c r="CF5" s="318"/>
      <c r="CG5" s="318"/>
      <c r="CH5" s="318"/>
      <c r="CI5" s="318"/>
      <c r="CJ5" s="318"/>
      <c r="CK5" s="318"/>
      <c r="CL5" s="318"/>
      <c r="CM5" s="318"/>
      <c r="CN5" s="318"/>
      <c r="CO5" s="318"/>
      <c r="CP5" s="318"/>
      <c r="CQ5" s="318"/>
      <c r="CR5" s="318"/>
      <c r="CS5" s="318"/>
      <c r="CT5" s="318"/>
      <c r="CU5" s="318"/>
      <c r="CV5" s="318"/>
      <c r="CW5" s="318"/>
      <c r="CX5" s="318"/>
      <c r="CY5" s="318"/>
      <c r="CZ5" s="318"/>
      <c r="DA5" s="318"/>
      <c r="DB5" s="318"/>
      <c r="DC5" s="318"/>
      <c r="DD5" s="318"/>
      <c r="DE5" s="318"/>
      <c r="DF5" s="318"/>
      <c r="DG5" s="318"/>
      <c r="DH5" s="318"/>
      <c r="DI5" s="318"/>
      <c r="DJ5" s="318"/>
      <c r="DK5" s="318"/>
      <c r="DL5" s="318"/>
      <c r="DM5" s="318"/>
      <c r="DN5" s="318"/>
      <c r="DO5" s="318"/>
      <c r="DP5" s="318"/>
      <c r="DQ5" s="318"/>
      <c r="DR5" s="318"/>
      <c r="DS5" s="318"/>
      <c r="DT5" s="318"/>
      <c r="DU5" s="318"/>
      <c r="DV5" s="318"/>
      <c r="DW5" s="318"/>
      <c r="DX5" s="318"/>
      <c r="DY5" s="318"/>
      <c r="DZ5" s="318"/>
      <c r="EA5" s="318"/>
      <c r="EB5" s="318"/>
      <c r="EC5" s="318"/>
      <c r="ED5" s="318"/>
      <c r="EE5" s="318"/>
      <c r="EF5" s="318"/>
      <c r="EG5" s="318"/>
      <c r="EH5" s="318"/>
      <c r="EI5" s="318"/>
      <c r="EJ5" s="318"/>
      <c r="EK5" s="318"/>
      <c r="EL5" s="318"/>
      <c r="EM5" s="318"/>
      <c r="EN5" s="318"/>
      <c r="EO5" s="318"/>
      <c r="EP5" s="318"/>
      <c r="EQ5" s="318"/>
      <c r="ER5" s="318"/>
      <c r="ES5" s="318"/>
      <c r="ET5" s="318"/>
      <c r="EU5" s="318"/>
      <c r="EV5" s="318"/>
      <c r="EW5" s="318"/>
      <c r="EX5" s="318"/>
      <c r="EY5" s="318"/>
      <c r="EZ5" s="318"/>
      <c r="FA5" s="318"/>
      <c r="FB5" s="318"/>
      <c r="FC5" s="318"/>
      <c r="FD5" s="318"/>
      <c r="FE5" s="318"/>
      <c r="FF5" s="318"/>
      <c r="FG5" s="318"/>
      <c r="FH5" s="318"/>
      <c r="FI5" s="318"/>
      <c r="FJ5" s="318"/>
      <c r="FK5" s="318"/>
      <c r="FL5" s="318"/>
      <c r="FM5" s="318"/>
      <c r="FN5" s="318"/>
      <c r="FO5" s="318"/>
      <c r="FP5" s="318"/>
      <c r="FQ5" s="318"/>
      <c r="FR5" s="318"/>
      <c r="FS5" s="318"/>
      <c r="FT5" s="318"/>
      <c r="FU5" s="318"/>
      <c r="FV5" s="318"/>
      <c r="FW5" s="318"/>
      <c r="FX5" s="318"/>
      <c r="FY5" s="318"/>
      <c r="FZ5" s="318"/>
      <c r="GA5" s="318"/>
      <c r="GB5" s="318"/>
      <c r="GC5" s="318"/>
      <c r="GD5" s="318"/>
      <c r="GE5" s="318"/>
      <c r="GF5" s="318"/>
      <c r="GG5" s="318"/>
      <c r="GH5" s="318"/>
      <c r="GI5" s="318"/>
      <c r="GJ5" s="318"/>
      <c r="GK5" s="318"/>
      <c r="GL5" s="318"/>
      <c r="GM5" s="318"/>
      <c r="GN5" s="318"/>
      <c r="GO5" s="318"/>
      <c r="GP5" s="318"/>
      <c r="GQ5" s="318"/>
      <c r="GR5" s="318"/>
      <c r="GS5" s="318"/>
      <c r="GT5" s="318"/>
      <c r="GU5" s="318"/>
      <c r="GV5" s="318"/>
      <c r="GW5" s="318"/>
      <c r="GX5" s="318"/>
      <c r="GY5" s="318"/>
      <c r="GZ5" s="318"/>
      <c r="HA5" s="318"/>
      <c r="HB5" s="318"/>
      <c r="HC5" s="318"/>
      <c r="HD5" s="318"/>
      <c r="HE5" s="318"/>
      <c r="HF5" s="318"/>
      <c r="HG5" s="318"/>
      <c r="HH5" s="318"/>
      <c r="HI5" s="318"/>
      <c r="HJ5" s="318"/>
      <c r="HK5" s="318"/>
      <c r="HL5" s="318"/>
      <c r="HM5" s="318"/>
      <c r="HN5" s="318"/>
      <c r="HO5" s="318"/>
      <c r="HP5" s="318"/>
      <c r="HQ5" s="318"/>
      <c r="HR5" s="318"/>
      <c r="HS5" s="318"/>
      <c r="HT5" s="318"/>
      <c r="HU5" s="318"/>
      <c r="HV5" s="318"/>
      <c r="HW5" s="318"/>
      <c r="HX5" s="318"/>
      <c r="HY5" s="318"/>
    </row>
    <row r="6" spans="1:233" ht="15.75" customHeight="1" x14ac:dyDescent="0.25">
      <c r="A6" s="545"/>
      <c r="B6" s="545"/>
      <c r="C6" s="545"/>
      <c r="D6" s="545" t="s">
        <v>14</v>
      </c>
      <c r="E6" s="545" t="s">
        <v>15</v>
      </c>
      <c r="F6" s="545"/>
      <c r="G6" s="545" t="s">
        <v>660</v>
      </c>
      <c r="H6" s="545" t="s">
        <v>17</v>
      </c>
      <c r="I6" s="545"/>
      <c r="J6" s="548" t="s">
        <v>661</v>
      </c>
      <c r="K6" s="551" t="s">
        <v>662</v>
      </c>
      <c r="L6" s="552"/>
      <c r="M6" s="552"/>
      <c r="N6" s="552"/>
      <c r="O6" s="552"/>
      <c r="P6" s="552"/>
      <c r="Q6" s="553"/>
      <c r="R6" s="549" t="s">
        <v>663</v>
      </c>
      <c r="S6" s="324"/>
      <c r="T6" s="549"/>
      <c r="U6" s="324"/>
      <c r="V6" s="548" t="s">
        <v>18</v>
      </c>
      <c r="W6" s="562" t="s">
        <v>38</v>
      </c>
      <c r="X6" s="563"/>
      <c r="Y6" s="564"/>
      <c r="Z6" s="549"/>
      <c r="AA6" s="549"/>
      <c r="AB6" s="548" t="s">
        <v>18</v>
      </c>
      <c r="AC6" s="554" t="s">
        <v>666</v>
      </c>
      <c r="AD6" s="555"/>
      <c r="AE6" s="555"/>
      <c r="AF6" s="548" t="s">
        <v>518</v>
      </c>
      <c r="AG6" s="548" t="s">
        <v>519</v>
      </c>
      <c r="AH6" s="546" t="s">
        <v>21</v>
      </c>
      <c r="AI6" s="569" t="s">
        <v>23</v>
      </c>
      <c r="AJ6" s="570"/>
      <c r="AK6" s="545"/>
      <c r="AL6" s="547"/>
      <c r="AM6" s="318"/>
      <c r="AN6" s="318"/>
      <c r="AO6" s="318"/>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c r="BS6" s="318"/>
      <c r="BT6" s="318"/>
      <c r="BU6" s="318"/>
      <c r="BV6" s="318"/>
      <c r="BW6" s="318"/>
      <c r="BX6" s="318"/>
      <c r="BY6" s="318"/>
      <c r="BZ6" s="318"/>
      <c r="CA6" s="318"/>
      <c r="CB6" s="318"/>
      <c r="CC6" s="318"/>
      <c r="CD6" s="318"/>
      <c r="CE6" s="318"/>
      <c r="CF6" s="318"/>
      <c r="CG6" s="318"/>
      <c r="CH6" s="318"/>
      <c r="CI6" s="318"/>
      <c r="CJ6" s="318"/>
      <c r="CK6" s="318"/>
      <c r="CL6" s="318"/>
      <c r="CM6" s="318"/>
      <c r="CN6" s="318"/>
      <c r="CO6" s="318"/>
      <c r="CP6" s="318"/>
      <c r="CQ6" s="318"/>
      <c r="CR6" s="318"/>
      <c r="CS6" s="318"/>
      <c r="CT6" s="318"/>
      <c r="CU6" s="318"/>
      <c r="CV6" s="318"/>
      <c r="CW6" s="318"/>
      <c r="CX6" s="318"/>
      <c r="CY6" s="318"/>
      <c r="CZ6" s="318"/>
      <c r="DA6" s="318"/>
      <c r="DB6" s="318"/>
      <c r="DC6" s="318"/>
      <c r="DD6" s="318"/>
      <c r="DE6" s="318"/>
      <c r="DF6" s="318"/>
      <c r="DG6" s="318"/>
      <c r="DH6" s="318"/>
      <c r="DI6" s="318"/>
      <c r="DJ6" s="318"/>
      <c r="DK6" s="318"/>
      <c r="DL6" s="318"/>
      <c r="DM6" s="318"/>
      <c r="DN6" s="318"/>
      <c r="DO6" s="318"/>
      <c r="DP6" s="318"/>
      <c r="DQ6" s="318"/>
      <c r="DR6" s="318"/>
      <c r="DS6" s="318"/>
      <c r="DT6" s="318"/>
      <c r="DU6" s="318"/>
      <c r="DV6" s="318"/>
      <c r="DW6" s="318"/>
      <c r="DX6" s="318"/>
      <c r="DY6" s="318"/>
      <c r="DZ6" s="318"/>
      <c r="EA6" s="318"/>
      <c r="EB6" s="318"/>
      <c r="EC6" s="318"/>
      <c r="ED6" s="318"/>
      <c r="EE6" s="318"/>
      <c r="EF6" s="318"/>
      <c r="EG6" s="318"/>
      <c r="EH6" s="318"/>
      <c r="EI6" s="318"/>
      <c r="EJ6" s="318"/>
      <c r="EK6" s="318"/>
      <c r="EL6" s="318"/>
      <c r="EM6" s="318"/>
      <c r="EN6" s="318"/>
      <c r="EO6" s="318"/>
      <c r="EP6" s="318"/>
      <c r="EQ6" s="318"/>
      <c r="ER6" s="318"/>
      <c r="ES6" s="318"/>
      <c r="ET6" s="318"/>
      <c r="EU6" s="318"/>
      <c r="EV6" s="318"/>
      <c r="EW6" s="318"/>
      <c r="EX6" s="318"/>
      <c r="EY6" s="318"/>
      <c r="EZ6" s="318"/>
      <c r="FA6" s="318"/>
      <c r="FB6" s="318"/>
      <c r="FC6" s="318"/>
      <c r="FD6" s="318"/>
      <c r="FE6" s="318"/>
      <c r="FF6" s="318"/>
      <c r="FG6" s="318"/>
      <c r="FH6" s="318"/>
      <c r="FI6" s="318"/>
      <c r="FJ6" s="318"/>
      <c r="FK6" s="318"/>
      <c r="FL6" s="318"/>
      <c r="FM6" s="318"/>
      <c r="FN6" s="318"/>
      <c r="FO6" s="318"/>
      <c r="FP6" s="318"/>
      <c r="FQ6" s="318"/>
      <c r="FR6" s="318"/>
      <c r="FS6" s="318"/>
      <c r="FT6" s="318"/>
      <c r="FU6" s="318"/>
      <c r="FV6" s="318"/>
      <c r="FW6" s="318"/>
      <c r="FX6" s="318"/>
      <c r="FY6" s="318"/>
      <c r="FZ6" s="318"/>
      <c r="GA6" s="318"/>
      <c r="GB6" s="318"/>
      <c r="GC6" s="318"/>
      <c r="GD6" s="318"/>
      <c r="GE6" s="318"/>
      <c r="GF6" s="318"/>
      <c r="GG6" s="318"/>
      <c r="GH6" s="318"/>
      <c r="GI6" s="318"/>
      <c r="GJ6" s="318"/>
      <c r="GK6" s="318"/>
      <c r="GL6" s="318"/>
      <c r="GM6" s="318"/>
      <c r="GN6" s="318"/>
      <c r="GO6" s="318"/>
      <c r="GP6" s="318"/>
      <c r="GQ6" s="318"/>
      <c r="GR6" s="318"/>
      <c r="GS6" s="318"/>
      <c r="GT6" s="318"/>
      <c r="GU6" s="318"/>
      <c r="GV6" s="318"/>
      <c r="GW6" s="318"/>
      <c r="GX6" s="318"/>
      <c r="GY6" s="318"/>
      <c r="GZ6" s="318"/>
      <c r="HA6" s="318"/>
      <c r="HB6" s="318"/>
      <c r="HC6" s="318"/>
      <c r="HD6" s="318"/>
      <c r="HE6" s="318"/>
      <c r="HF6" s="318"/>
      <c r="HG6" s="318"/>
      <c r="HH6" s="318"/>
      <c r="HI6" s="318"/>
      <c r="HJ6" s="318"/>
      <c r="HK6" s="318"/>
      <c r="HL6" s="318"/>
      <c r="HM6" s="318"/>
      <c r="HN6" s="318"/>
      <c r="HO6" s="318"/>
      <c r="HP6" s="318"/>
      <c r="HQ6" s="318"/>
      <c r="HR6" s="318"/>
      <c r="HS6" s="318"/>
      <c r="HT6" s="318"/>
      <c r="HU6" s="318"/>
      <c r="HV6" s="318"/>
      <c r="HW6" s="318"/>
      <c r="HX6" s="318"/>
      <c r="HY6" s="318"/>
    </row>
    <row r="7" spans="1:233" ht="44.25" customHeight="1" x14ac:dyDescent="0.25">
      <c r="A7" s="545"/>
      <c r="B7" s="545"/>
      <c r="C7" s="545"/>
      <c r="D7" s="545"/>
      <c r="E7" s="545"/>
      <c r="F7" s="545"/>
      <c r="G7" s="545"/>
      <c r="H7" s="545"/>
      <c r="I7" s="545"/>
      <c r="J7" s="549"/>
      <c r="K7" s="551" t="s">
        <v>9</v>
      </c>
      <c r="L7" s="552"/>
      <c r="M7" s="552"/>
      <c r="N7" s="552"/>
      <c r="O7" s="553"/>
      <c r="P7" s="551" t="s">
        <v>10</v>
      </c>
      <c r="Q7" s="553"/>
      <c r="R7" s="549"/>
      <c r="S7" s="325" t="s">
        <v>11</v>
      </c>
      <c r="T7" s="549"/>
      <c r="U7" s="324"/>
      <c r="V7" s="549"/>
      <c r="W7" s="556"/>
      <c r="X7" s="557"/>
      <c r="Y7" s="565"/>
      <c r="Z7" s="549"/>
      <c r="AA7" s="549"/>
      <c r="AB7" s="549"/>
      <c r="AC7" s="556"/>
      <c r="AD7" s="557"/>
      <c r="AE7" s="557"/>
      <c r="AF7" s="549"/>
      <c r="AG7" s="549"/>
      <c r="AH7" s="546"/>
      <c r="AI7" s="571"/>
      <c r="AJ7" s="572"/>
      <c r="AK7" s="545"/>
      <c r="AL7" s="547"/>
      <c r="AM7" s="318"/>
      <c r="AN7" s="318"/>
      <c r="AO7" s="318"/>
      <c r="AP7" s="318"/>
      <c r="AQ7" s="318"/>
      <c r="AR7" s="318"/>
      <c r="AS7" s="318"/>
      <c r="AT7" s="318"/>
      <c r="AU7" s="318"/>
      <c r="AV7" s="318"/>
      <c r="AW7" s="318"/>
      <c r="AX7" s="318"/>
      <c r="AY7" s="318"/>
      <c r="AZ7" s="318"/>
      <c r="BA7" s="318"/>
      <c r="BB7" s="318"/>
      <c r="BC7" s="318"/>
      <c r="BD7" s="318"/>
      <c r="BE7" s="318"/>
      <c r="BF7" s="318"/>
      <c r="BG7" s="318"/>
      <c r="BH7" s="318"/>
      <c r="BI7" s="318"/>
      <c r="BJ7" s="318"/>
      <c r="BK7" s="318"/>
      <c r="BL7" s="318"/>
      <c r="BM7" s="318"/>
      <c r="BN7" s="318"/>
      <c r="BO7" s="318"/>
      <c r="BP7" s="318"/>
      <c r="BQ7" s="318"/>
      <c r="BR7" s="318"/>
      <c r="BS7" s="318"/>
      <c r="BT7" s="318"/>
      <c r="BU7" s="318"/>
      <c r="BV7" s="318"/>
      <c r="BW7" s="318"/>
      <c r="BX7" s="318"/>
      <c r="BY7" s="318"/>
      <c r="BZ7" s="318"/>
      <c r="CA7" s="318"/>
      <c r="CB7" s="318"/>
      <c r="CC7" s="318"/>
      <c r="CD7" s="318"/>
      <c r="CE7" s="318"/>
      <c r="CF7" s="318"/>
      <c r="CG7" s="318"/>
      <c r="CH7" s="318"/>
      <c r="CI7" s="318"/>
      <c r="CJ7" s="318"/>
      <c r="CK7" s="318"/>
      <c r="CL7" s="318"/>
      <c r="CM7" s="318"/>
      <c r="CN7" s="318"/>
      <c r="CO7" s="318"/>
      <c r="CP7" s="318"/>
      <c r="CQ7" s="318"/>
      <c r="CR7" s="318"/>
      <c r="CS7" s="318"/>
      <c r="CT7" s="318"/>
      <c r="CU7" s="318"/>
      <c r="CV7" s="318"/>
      <c r="CW7" s="318"/>
      <c r="CX7" s="318"/>
      <c r="CY7" s="318"/>
      <c r="CZ7" s="318"/>
      <c r="DA7" s="318"/>
      <c r="DB7" s="318"/>
      <c r="DC7" s="318"/>
      <c r="DD7" s="318"/>
      <c r="DE7" s="318"/>
      <c r="DF7" s="318"/>
      <c r="DG7" s="318"/>
      <c r="DH7" s="318"/>
      <c r="DI7" s="318"/>
      <c r="DJ7" s="318"/>
      <c r="DK7" s="318"/>
      <c r="DL7" s="318"/>
      <c r="DM7" s="318"/>
      <c r="DN7" s="318"/>
      <c r="DO7" s="318"/>
      <c r="DP7" s="318"/>
      <c r="DQ7" s="318"/>
      <c r="DR7" s="318"/>
      <c r="DS7" s="318"/>
      <c r="DT7" s="318"/>
      <c r="DU7" s="318"/>
      <c r="DV7" s="318"/>
      <c r="DW7" s="318"/>
      <c r="DX7" s="318"/>
      <c r="DY7" s="318"/>
      <c r="DZ7" s="318"/>
      <c r="EA7" s="318"/>
      <c r="EB7" s="318"/>
      <c r="EC7" s="318"/>
      <c r="ED7" s="318"/>
      <c r="EE7" s="318"/>
      <c r="EF7" s="318"/>
      <c r="EG7" s="318"/>
      <c r="EH7" s="318"/>
      <c r="EI7" s="318"/>
      <c r="EJ7" s="318"/>
      <c r="EK7" s="318"/>
      <c r="EL7" s="318"/>
      <c r="EM7" s="318"/>
      <c r="EN7" s="318"/>
      <c r="EO7" s="318"/>
      <c r="EP7" s="318"/>
      <c r="EQ7" s="318"/>
      <c r="ER7" s="318"/>
      <c r="ES7" s="318"/>
      <c r="ET7" s="318"/>
      <c r="EU7" s="318"/>
      <c r="EV7" s="318"/>
      <c r="EW7" s="318"/>
      <c r="EX7" s="318"/>
      <c r="EY7" s="318"/>
      <c r="EZ7" s="318"/>
      <c r="FA7" s="318"/>
      <c r="FB7" s="318"/>
      <c r="FC7" s="318"/>
      <c r="FD7" s="318"/>
      <c r="FE7" s="318"/>
      <c r="FF7" s="318"/>
      <c r="FG7" s="318"/>
      <c r="FH7" s="318"/>
      <c r="FI7" s="318"/>
      <c r="FJ7" s="318"/>
      <c r="FK7" s="318"/>
      <c r="FL7" s="318"/>
      <c r="FM7" s="318"/>
      <c r="FN7" s="318"/>
      <c r="FO7" s="318"/>
      <c r="FP7" s="318"/>
      <c r="FQ7" s="318"/>
      <c r="FR7" s="318"/>
      <c r="FS7" s="318"/>
      <c r="FT7" s="318"/>
      <c r="FU7" s="318"/>
      <c r="FV7" s="318"/>
      <c r="FW7" s="318"/>
      <c r="FX7" s="318"/>
      <c r="FY7" s="318"/>
      <c r="FZ7" s="318"/>
      <c r="GA7" s="318"/>
      <c r="GB7" s="318"/>
      <c r="GC7" s="318"/>
      <c r="GD7" s="318"/>
      <c r="GE7" s="318"/>
      <c r="GF7" s="318"/>
      <c r="GG7" s="318"/>
      <c r="GH7" s="318"/>
      <c r="GI7" s="318"/>
      <c r="GJ7" s="318"/>
      <c r="GK7" s="318"/>
      <c r="GL7" s="318"/>
      <c r="GM7" s="318"/>
      <c r="GN7" s="318"/>
      <c r="GO7" s="318"/>
      <c r="GP7" s="318"/>
      <c r="GQ7" s="318"/>
      <c r="GR7" s="318"/>
      <c r="GS7" s="318"/>
      <c r="GT7" s="318"/>
      <c r="GU7" s="318"/>
      <c r="GV7" s="318"/>
      <c r="GW7" s="318"/>
      <c r="GX7" s="318"/>
      <c r="GY7" s="318"/>
      <c r="GZ7" s="318"/>
      <c r="HA7" s="318"/>
      <c r="HB7" s="318"/>
      <c r="HC7" s="318"/>
      <c r="HD7" s="318"/>
      <c r="HE7" s="318"/>
      <c r="HF7" s="318"/>
      <c r="HG7" s="318"/>
      <c r="HH7" s="318"/>
      <c r="HI7" s="318"/>
      <c r="HJ7" s="318"/>
      <c r="HK7" s="318"/>
      <c r="HL7" s="318"/>
      <c r="HM7" s="318"/>
      <c r="HN7" s="318"/>
      <c r="HO7" s="318"/>
      <c r="HP7" s="318"/>
      <c r="HQ7" s="318"/>
      <c r="HR7" s="318"/>
      <c r="HS7" s="318"/>
      <c r="HT7" s="318"/>
      <c r="HU7" s="318"/>
      <c r="HV7" s="318"/>
      <c r="HW7" s="318"/>
      <c r="HX7" s="318"/>
      <c r="HY7" s="318"/>
    </row>
    <row r="8" spans="1:233" ht="29.25" customHeight="1" x14ac:dyDescent="0.25">
      <c r="A8" s="545"/>
      <c r="B8" s="545"/>
      <c r="C8" s="545"/>
      <c r="D8" s="545"/>
      <c r="E8" s="545"/>
      <c r="F8" s="545"/>
      <c r="G8" s="545"/>
      <c r="H8" s="545" t="s">
        <v>18</v>
      </c>
      <c r="I8" s="548" t="s">
        <v>666</v>
      </c>
      <c r="J8" s="549"/>
      <c r="K8" s="551" t="s">
        <v>19</v>
      </c>
      <c r="L8" s="553"/>
      <c r="M8" s="551" t="s">
        <v>20</v>
      </c>
      <c r="N8" s="552"/>
      <c r="O8" s="553"/>
      <c r="P8" s="548" t="s">
        <v>19</v>
      </c>
      <c r="Q8" s="548" t="s">
        <v>667</v>
      </c>
      <c r="R8" s="549"/>
      <c r="S8" s="548" t="s">
        <v>668</v>
      </c>
      <c r="T8" s="549"/>
      <c r="U8" s="324"/>
      <c r="V8" s="549"/>
      <c r="W8" s="548" t="s">
        <v>21</v>
      </c>
      <c r="X8" s="551" t="s">
        <v>22</v>
      </c>
      <c r="Y8" s="553"/>
      <c r="Z8" s="549"/>
      <c r="AA8" s="549"/>
      <c r="AB8" s="549"/>
      <c r="AC8" s="548" t="s">
        <v>21</v>
      </c>
      <c r="AD8" s="551" t="s">
        <v>22</v>
      </c>
      <c r="AE8" s="552"/>
      <c r="AF8" s="549"/>
      <c r="AG8" s="549"/>
      <c r="AH8" s="546"/>
      <c r="AI8" s="566" t="s">
        <v>625</v>
      </c>
      <c r="AJ8" s="566" t="s">
        <v>25</v>
      </c>
      <c r="AK8" s="545"/>
      <c r="AL8" s="547"/>
      <c r="AM8" s="318"/>
      <c r="AN8" s="318"/>
      <c r="AO8" s="318"/>
      <c r="AP8" s="318"/>
      <c r="AQ8" s="318"/>
      <c r="AR8" s="318"/>
      <c r="AS8" s="318"/>
      <c r="AT8" s="318"/>
      <c r="AU8" s="318"/>
      <c r="AV8" s="318"/>
      <c r="AW8" s="318"/>
      <c r="AX8" s="318"/>
      <c r="AY8" s="318"/>
      <c r="AZ8" s="318"/>
      <c r="BA8" s="318"/>
      <c r="BB8" s="318"/>
      <c r="BC8" s="318"/>
      <c r="BD8" s="318"/>
      <c r="BE8" s="318"/>
      <c r="BF8" s="318"/>
      <c r="BG8" s="318"/>
      <c r="BH8" s="318"/>
      <c r="BI8" s="318"/>
      <c r="BJ8" s="318"/>
      <c r="BK8" s="318"/>
      <c r="BL8" s="318"/>
      <c r="BM8" s="318"/>
      <c r="BN8" s="318"/>
      <c r="BO8" s="318"/>
      <c r="BP8" s="318"/>
      <c r="BQ8" s="318"/>
      <c r="BR8" s="318"/>
      <c r="BS8" s="318"/>
      <c r="BT8" s="318"/>
      <c r="BU8" s="318"/>
      <c r="BV8" s="318"/>
      <c r="BW8" s="318"/>
      <c r="BX8" s="318"/>
      <c r="BY8" s="318"/>
      <c r="BZ8" s="318"/>
      <c r="CA8" s="318"/>
      <c r="CB8" s="318"/>
      <c r="CC8" s="318"/>
      <c r="CD8" s="318"/>
      <c r="CE8" s="318"/>
      <c r="CF8" s="318"/>
      <c r="CG8" s="318"/>
      <c r="CH8" s="318"/>
      <c r="CI8" s="318"/>
      <c r="CJ8" s="318"/>
      <c r="CK8" s="318"/>
      <c r="CL8" s="318"/>
      <c r="CM8" s="318"/>
      <c r="CN8" s="318"/>
      <c r="CO8" s="318"/>
      <c r="CP8" s="318"/>
      <c r="CQ8" s="318"/>
      <c r="CR8" s="318"/>
      <c r="CS8" s="318"/>
      <c r="CT8" s="318"/>
      <c r="CU8" s="318"/>
      <c r="CV8" s="318"/>
      <c r="CW8" s="318"/>
      <c r="CX8" s="318"/>
      <c r="CY8" s="318"/>
      <c r="CZ8" s="318"/>
      <c r="DA8" s="318"/>
      <c r="DB8" s="318"/>
      <c r="DC8" s="318"/>
      <c r="DD8" s="318"/>
      <c r="DE8" s="318"/>
      <c r="DF8" s="318"/>
      <c r="DG8" s="318"/>
      <c r="DH8" s="318"/>
      <c r="DI8" s="318"/>
      <c r="DJ8" s="318"/>
      <c r="DK8" s="318"/>
      <c r="DL8" s="318"/>
      <c r="DM8" s="318"/>
      <c r="DN8" s="318"/>
      <c r="DO8" s="318"/>
      <c r="DP8" s="318"/>
      <c r="DQ8" s="318"/>
      <c r="DR8" s="318"/>
      <c r="DS8" s="318"/>
      <c r="DT8" s="318"/>
      <c r="DU8" s="318"/>
      <c r="DV8" s="318"/>
      <c r="DW8" s="318"/>
      <c r="DX8" s="318"/>
      <c r="DY8" s="318"/>
      <c r="DZ8" s="318"/>
      <c r="EA8" s="318"/>
      <c r="EB8" s="318"/>
      <c r="EC8" s="318"/>
      <c r="ED8" s="318"/>
      <c r="EE8" s="318"/>
      <c r="EF8" s="318"/>
      <c r="EG8" s="318"/>
      <c r="EH8" s="318"/>
      <c r="EI8" s="318"/>
      <c r="EJ8" s="318"/>
      <c r="EK8" s="318"/>
      <c r="EL8" s="318"/>
      <c r="EM8" s="318"/>
      <c r="EN8" s="318"/>
      <c r="EO8" s="318"/>
      <c r="EP8" s="318"/>
      <c r="EQ8" s="318"/>
      <c r="ER8" s="318"/>
      <c r="ES8" s="318"/>
      <c r="ET8" s="318"/>
      <c r="EU8" s="318"/>
      <c r="EV8" s="318"/>
      <c r="EW8" s="318"/>
      <c r="EX8" s="318"/>
      <c r="EY8" s="318"/>
      <c r="EZ8" s="318"/>
      <c r="FA8" s="318"/>
      <c r="FB8" s="318"/>
      <c r="FC8" s="318"/>
      <c r="FD8" s="318"/>
      <c r="FE8" s="318"/>
      <c r="FF8" s="318"/>
      <c r="FG8" s="318"/>
      <c r="FH8" s="318"/>
      <c r="FI8" s="318"/>
      <c r="FJ8" s="318"/>
      <c r="FK8" s="318"/>
      <c r="FL8" s="318"/>
      <c r="FM8" s="318"/>
      <c r="FN8" s="318"/>
      <c r="FO8" s="318"/>
      <c r="FP8" s="318"/>
      <c r="FQ8" s="318"/>
      <c r="FR8" s="318"/>
      <c r="FS8" s="318"/>
      <c r="FT8" s="318"/>
      <c r="FU8" s="318"/>
      <c r="FV8" s="318"/>
      <c r="FW8" s="318"/>
      <c r="FX8" s="318"/>
      <c r="FY8" s="318"/>
      <c r="FZ8" s="318"/>
      <c r="GA8" s="318"/>
      <c r="GB8" s="318"/>
      <c r="GC8" s="318"/>
      <c r="GD8" s="318"/>
      <c r="GE8" s="318"/>
      <c r="GF8" s="318"/>
      <c r="GG8" s="318"/>
      <c r="GH8" s="318"/>
      <c r="GI8" s="318"/>
      <c r="GJ8" s="318"/>
      <c r="GK8" s="318"/>
      <c r="GL8" s="318"/>
      <c r="GM8" s="318"/>
      <c r="GN8" s="318"/>
      <c r="GO8" s="318"/>
      <c r="GP8" s="318"/>
      <c r="GQ8" s="318"/>
      <c r="GR8" s="318"/>
      <c r="GS8" s="318"/>
      <c r="GT8" s="318"/>
      <c r="GU8" s="318"/>
      <c r="GV8" s="318"/>
      <c r="GW8" s="318"/>
      <c r="GX8" s="318"/>
      <c r="GY8" s="318"/>
      <c r="GZ8" s="318"/>
      <c r="HA8" s="318"/>
      <c r="HB8" s="318"/>
      <c r="HC8" s="318"/>
      <c r="HD8" s="318"/>
      <c r="HE8" s="318"/>
      <c r="HF8" s="318"/>
      <c r="HG8" s="318"/>
      <c r="HH8" s="318"/>
      <c r="HI8" s="318"/>
      <c r="HJ8" s="318"/>
      <c r="HK8" s="318"/>
      <c r="HL8" s="318"/>
      <c r="HM8" s="318"/>
      <c r="HN8" s="318"/>
      <c r="HO8" s="318"/>
      <c r="HP8" s="318"/>
      <c r="HQ8" s="318"/>
      <c r="HR8" s="318"/>
      <c r="HS8" s="318"/>
      <c r="HT8" s="318"/>
      <c r="HU8" s="318"/>
      <c r="HV8" s="318"/>
      <c r="HW8" s="318"/>
      <c r="HX8" s="318"/>
      <c r="HY8" s="318"/>
    </row>
    <row r="9" spans="1:233" ht="18.75" customHeight="1" x14ac:dyDescent="0.25">
      <c r="A9" s="545"/>
      <c r="B9" s="545"/>
      <c r="C9" s="545"/>
      <c r="D9" s="545"/>
      <c r="E9" s="545"/>
      <c r="F9" s="545"/>
      <c r="G9" s="545"/>
      <c r="H9" s="545"/>
      <c r="I9" s="549"/>
      <c r="J9" s="549"/>
      <c r="K9" s="548" t="s">
        <v>21</v>
      </c>
      <c r="L9" s="548" t="s">
        <v>31</v>
      </c>
      <c r="M9" s="548" t="s">
        <v>21</v>
      </c>
      <c r="N9" s="551" t="s">
        <v>662</v>
      </c>
      <c r="O9" s="553"/>
      <c r="P9" s="549"/>
      <c r="Q9" s="549"/>
      <c r="R9" s="549"/>
      <c r="S9" s="549"/>
      <c r="T9" s="549"/>
      <c r="U9" s="324"/>
      <c r="V9" s="549"/>
      <c r="W9" s="549"/>
      <c r="X9" s="558" t="s">
        <v>24</v>
      </c>
      <c r="Y9" s="558" t="s">
        <v>25</v>
      </c>
      <c r="Z9" s="549"/>
      <c r="AA9" s="549"/>
      <c r="AB9" s="549"/>
      <c r="AC9" s="549"/>
      <c r="AD9" s="558" t="s">
        <v>24</v>
      </c>
      <c r="AE9" s="560" t="s">
        <v>25</v>
      </c>
      <c r="AF9" s="549"/>
      <c r="AG9" s="549"/>
      <c r="AH9" s="546"/>
      <c r="AI9" s="567"/>
      <c r="AJ9" s="567"/>
      <c r="AK9" s="545"/>
      <c r="AL9" s="547"/>
      <c r="AM9" s="326"/>
      <c r="AN9" s="318"/>
      <c r="AO9" s="318"/>
      <c r="AP9" s="318"/>
      <c r="AQ9" s="318"/>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c r="BP9" s="318"/>
      <c r="BQ9" s="318"/>
      <c r="BR9" s="318"/>
      <c r="BS9" s="318"/>
      <c r="BT9" s="318"/>
      <c r="BU9" s="318"/>
      <c r="BV9" s="318"/>
      <c r="BW9" s="318"/>
      <c r="BX9" s="318"/>
      <c r="BY9" s="318"/>
      <c r="BZ9" s="318"/>
      <c r="CA9" s="318"/>
      <c r="CB9" s="318"/>
      <c r="CC9" s="318"/>
      <c r="CD9" s="318"/>
      <c r="CE9" s="318"/>
      <c r="CF9" s="318"/>
      <c r="CG9" s="318"/>
      <c r="CH9" s="318"/>
      <c r="CI9" s="318"/>
      <c r="CJ9" s="318"/>
      <c r="CK9" s="318"/>
      <c r="CL9" s="318"/>
      <c r="CM9" s="318"/>
      <c r="CN9" s="318"/>
      <c r="CO9" s="318"/>
      <c r="CP9" s="318"/>
      <c r="CQ9" s="318"/>
      <c r="CR9" s="318"/>
      <c r="CS9" s="318"/>
      <c r="CT9" s="318"/>
      <c r="CU9" s="318"/>
      <c r="CV9" s="318"/>
      <c r="CW9" s="318"/>
      <c r="CX9" s="318"/>
      <c r="CY9" s="318"/>
      <c r="CZ9" s="318"/>
      <c r="DA9" s="318"/>
      <c r="DB9" s="318"/>
      <c r="DC9" s="318"/>
      <c r="DD9" s="318"/>
      <c r="DE9" s="318"/>
      <c r="DF9" s="318"/>
      <c r="DG9" s="318"/>
      <c r="DH9" s="318"/>
      <c r="DI9" s="318"/>
      <c r="DJ9" s="318"/>
      <c r="DK9" s="318"/>
      <c r="DL9" s="318"/>
      <c r="DM9" s="318"/>
      <c r="DN9" s="318"/>
      <c r="DO9" s="318"/>
      <c r="DP9" s="318"/>
      <c r="DQ9" s="318"/>
      <c r="DR9" s="318"/>
      <c r="DS9" s="318"/>
      <c r="DT9" s="318"/>
      <c r="DU9" s="318"/>
      <c r="DV9" s="318"/>
      <c r="DW9" s="318"/>
      <c r="DX9" s="318"/>
      <c r="DY9" s="318"/>
      <c r="DZ9" s="318"/>
      <c r="EA9" s="318"/>
      <c r="EB9" s="318"/>
      <c r="EC9" s="318"/>
      <c r="ED9" s="318"/>
      <c r="EE9" s="318"/>
      <c r="EF9" s="318"/>
      <c r="EG9" s="318"/>
      <c r="EH9" s="318"/>
      <c r="EI9" s="318"/>
      <c r="EJ9" s="318"/>
      <c r="EK9" s="318"/>
      <c r="EL9" s="318"/>
      <c r="EM9" s="318"/>
      <c r="EN9" s="318"/>
      <c r="EO9" s="318"/>
      <c r="EP9" s="318"/>
      <c r="EQ9" s="318"/>
      <c r="ER9" s="318"/>
      <c r="ES9" s="318"/>
      <c r="ET9" s="318"/>
      <c r="EU9" s="318"/>
      <c r="EV9" s="318"/>
      <c r="EW9" s="318"/>
      <c r="EX9" s="318"/>
      <c r="EY9" s="318"/>
      <c r="EZ9" s="318"/>
      <c r="FA9" s="318"/>
      <c r="FB9" s="318"/>
      <c r="FC9" s="318"/>
      <c r="FD9" s="318"/>
      <c r="FE9" s="318"/>
      <c r="FF9" s="318"/>
      <c r="FG9" s="318"/>
      <c r="FH9" s="318"/>
      <c r="FI9" s="318"/>
      <c r="FJ9" s="318"/>
      <c r="FK9" s="318"/>
      <c r="FL9" s="318"/>
      <c r="FM9" s="318"/>
      <c r="FN9" s="318"/>
      <c r="FO9" s="318"/>
      <c r="FP9" s="318"/>
      <c r="FQ9" s="318"/>
      <c r="FR9" s="318"/>
      <c r="FS9" s="318"/>
      <c r="FT9" s="318"/>
      <c r="FU9" s="318"/>
      <c r="FV9" s="318"/>
      <c r="FW9" s="318"/>
      <c r="FX9" s="318"/>
      <c r="FY9" s="318"/>
      <c r="FZ9" s="318"/>
      <c r="GA9" s="318"/>
      <c r="GB9" s="318"/>
      <c r="GC9" s="318"/>
      <c r="GD9" s="318"/>
      <c r="GE9" s="318"/>
      <c r="GF9" s="318"/>
      <c r="GG9" s="318"/>
      <c r="GH9" s="318"/>
      <c r="GI9" s="318"/>
      <c r="GJ9" s="318"/>
      <c r="GK9" s="318"/>
      <c r="GL9" s="318"/>
      <c r="GM9" s="318"/>
      <c r="GN9" s="318"/>
      <c r="GO9" s="318"/>
      <c r="GP9" s="318"/>
      <c r="GQ9" s="318"/>
      <c r="GR9" s="318"/>
      <c r="GS9" s="318"/>
      <c r="GT9" s="318"/>
      <c r="GU9" s="318"/>
      <c r="GV9" s="318"/>
      <c r="GW9" s="318"/>
      <c r="GX9" s="318"/>
      <c r="GY9" s="318"/>
      <c r="GZ9" s="318"/>
      <c r="HA9" s="318"/>
      <c r="HB9" s="318"/>
      <c r="HC9" s="318"/>
      <c r="HD9" s="318"/>
      <c r="HE9" s="318"/>
      <c r="HF9" s="318"/>
      <c r="HG9" s="318"/>
      <c r="HH9" s="318"/>
      <c r="HI9" s="318"/>
      <c r="HJ9" s="318"/>
      <c r="HK9" s="318"/>
      <c r="HL9" s="318"/>
      <c r="HM9" s="318"/>
      <c r="HN9" s="318"/>
      <c r="HO9" s="318"/>
      <c r="HP9" s="318"/>
      <c r="HQ9" s="318"/>
      <c r="HR9" s="318"/>
      <c r="HS9" s="318"/>
      <c r="HT9" s="318"/>
      <c r="HU9" s="318"/>
      <c r="HV9" s="318"/>
      <c r="HW9" s="318"/>
      <c r="HX9" s="318"/>
      <c r="HY9" s="318"/>
    </row>
    <row r="10" spans="1:233" ht="87" customHeight="1" x14ac:dyDescent="0.25">
      <c r="A10" s="545"/>
      <c r="B10" s="545"/>
      <c r="C10" s="545"/>
      <c r="D10" s="545"/>
      <c r="E10" s="545"/>
      <c r="F10" s="545"/>
      <c r="G10" s="545"/>
      <c r="H10" s="545"/>
      <c r="I10" s="550"/>
      <c r="J10" s="550"/>
      <c r="K10" s="550"/>
      <c r="L10" s="550"/>
      <c r="M10" s="550"/>
      <c r="N10" s="325" t="s">
        <v>669</v>
      </c>
      <c r="O10" s="325" t="s">
        <v>670</v>
      </c>
      <c r="P10" s="550"/>
      <c r="Q10" s="550"/>
      <c r="R10" s="550"/>
      <c r="S10" s="550"/>
      <c r="T10" s="550"/>
      <c r="U10" s="327"/>
      <c r="V10" s="550"/>
      <c r="W10" s="550"/>
      <c r="X10" s="559"/>
      <c r="Y10" s="559"/>
      <c r="Z10" s="550"/>
      <c r="AA10" s="550"/>
      <c r="AB10" s="550"/>
      <c r="AC10" s="550"/>
      <c r="AD10" s="559"/>
      <c r="AE10" s="561"/>
      <c r="AF10" s="550"/>
      <c r="AG10" s="550"/>
      <c r="AH10" s="546"/>
      <c r="AI10" s="568"/>
      <c r="AJ10" s="568"/>
      <c r="AK10" s="545"/>
      <c r="AL10" s="547"/>
      <c r="AM10" s="318"/>
      <c r="AN10" s="328"/>
      <c r="AO10" s="328"/>
      <c r="AP10" s="318"/>
      <c r="AQ10" s="329"/>
      <c r="AR10" s="318"/>
      <c r="AS10" s="318"/>
      <c r="AT10" s="318"/>
      <c r="AU10" s="318"/>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8"/>
      <c r="CQ10" s="318"/>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18"/>
      <c r="DV10" s="318"/>
      <c r="DW10" s="318"/>
      <c r="DX10" s="318"/>
      <c r="DY10" s="318"/>
      <c r="DZ10" s="318"/>
      <c r="EA10" s="318"/>
      <c r="EB10" s="318"/>
      <c r="EC10" s="318"/>
      <c r="ED10" s="318"/>
      <c r="EE10" s="318"/>
      <c r="EF10" s="318"/>
      <c r="EG10" s="318"/>
      <c r="EH10" s="318"/>
      <c r="EI10" s="318"/>
      <c r="EJ10" s="318"/>
      <c r="EK10" s="318"/>
      <c r="EL10" s="318"/>
      <c r="EM10" s="318"/>
      <c r="EN10" s="318"/>
      <c r="EO10" s="318"/>
      <c r="EP10" s="318"/>
      <c r="EQ10" s="318"/>
      <c r="ER10" s="318"/>
      <c r="ES10" s="318"/>
      <c r="ET10" s="318"/>
      <c r="EU10" s="318"/>
      <c r="EV10" s="318"/>
      <c r="EW10" s="318"/>
      <c r="EX10" s="318"/>
      <c r="EY10" s="318"/>
      <c r="EZ10" s="318"/>
      <c r="FA10" s="318"/>
      <c r="FB10" s="318"/>
      <c r="FC10" s="318"/>
      <c r="FD10" s="318"/>
      <c r="FE10" s="318"/>
      <c r="FF10" s="318"/>
      <c r="FG10" s="318"/>
      <c r="FH10" s="318"/>
      <c r="FI10" s="318"/>
      <c r="FJ10" s="318"/>
      <c r="FK10" s="318"/>
      <c r="FL10" s="318"/>
      <c r="FM10" s="318"/>
      <c r="FN10" s="318"/>
      <c r="FO10" s="318"/>
      <c r="FP10" s="318"/>
      <c r="FQ10" s="318"/>
      <c r="FR10" s="318"/>
      <c r="FS10" s="318"/>
      <c r="FT10" s="318"/>
      <c r="FU10" s="318"/>
      <c r="FV10" s="318"/>
      <c r="FW10" s="318"/>
      <c r="FX10" s="318"/>
      <c r="FY10" s="318"/>
      <c r="FZ10" s="318"/>
      <c r="GA10" s="318"/>
      <c r="GB10" s="318"/>
      <c r="GC10" s="318"/>
      <c r="GD10" s="318"/>
      <c r="GE10" s="318"/>
      <c r="GF10" s="318"/>
      <c r="GG10" s="318"/>
      <c r="GH10" s="318"/>
      <c r="GI10" s="318"/>
      <c r="GJ10" s="318"/>
      <c r="GK10" s="318"/>
      <c r="GL10" s="318"/>
      <c r="GM10" s="318"/>
      <c r="GN10" s="318"/>
      <c r="GO10" s="318"/>
      <c r="GP10" s="318"/>
      <c r="GQ10" s="318"/>
      <c r="GR10" s="318"/>
      <c r="GS10" s="318"/>
      <c r="GT10" s="318"/>
      <c r="GU10" s="318"/>
      <c r="GV10" s="318"/>
      <c r="GW10" s="318"/>
      <c r="GX10" s="318"/>
      <c r="GY10" s="318"/>
      <c r="GZ10" s="318"/>
      <c r="HA10" s="318"/>
      <c r="HB10" s="318"/>
      <c r="HC10" s="318"/>
      <c r="HD10" s="318"/>
      <c r="HE10" s="318"/>
      <c r="HF10" s="318"/>
      <c r="HG10" s="318"/>
      <c r="HH10" s="318"/>
      <c r="HI10" s="318"/>
      <c r="HJ10" s="318"/>
      <c r="HK10" s="318"/>
      <c r="HL10" s="318"/>
      <c r="HM10" s="318"/>
      <c r="HN10" s="318"/>
      <c r="HO10" s="318"/>
      <c r="HP10" s="318"/>
      <c r="HQ10" s="318"/>
      <c r="HR10" s="318"/>
      <c r="HS10" s="318"/>
      <c r="HT10" s="318"/>
      <c r="HU10" s="318"/>
      <c r="HV10" s="318"/>
      <c r="HW10" s="318"/>
      <c r="HX10" s="318"/>
      <c r="HY10" s="318"/>
    </row>
    <row r="11" spans="1:233" ht="27.75" customHeight="1" x14ac:dyDescent="0.25">
      <c r="A11" s="198">
        <v>1</v>
      </c>
      <c r="B11" s="209">
        <v>2</v>
      </c>
      <c r="C11" s="209"/>
      <c r="D11" s="209"/>
      <c r="E11" s="209"/>
      <c r="F11" s="209"/>
      <c r="G11" s="209">
        <v>3</v>
      </c>
      <c r="H11" s="209">
        <v>4</v>
      </c>
      <c r="I11" s="209">
        <v>5</v>
      </c>
      <c r="J11" s="209"/>
      <c r="K11" s="209">
        <v>8</v>
      </c>
      <c r="L11" s="209"/>
      <c r="M11" s="209"/>
      <c r="N11" s="209"/>
      <c r="O11" s="209"/>
      <c r="P11" s="209">
        <v>9</v>
      </c>
      <c r="Q11" s="209">
        <v>632564</v>
      </c>
      <c r="R11" s="209"/>
      <c r="S11" s="209"/>
      <c r="T11" s="209">
        <v>729900</v>
      </c>
      <c r="U11" s="209"/>
      <c r="V11" s="209"/>
      <c r="W11" s="209">
        <v>12</v>
      </c>
      <c r="X11" s="209"/>
      <c r="Y11" s="209"/>
      <c r="Z11" s="209"/>
      <c r="AA11" s="209"/>
      <c r="AB11" s="209">
        <v>6</v>
      </c>
      <c r="AC11" s="209">
        <v>7</v>
      </c>
      <c r="AD11" s="209">
        <v>8</v>
      </c>
      <c r="AE11" s="209">
        <v>9</v>
      </c>
      <c r="AF11" s="209"/>
      <c r="AG11" s="209"/>
      <c r="AH11" s="209">
        <v>15</v>
      </c>
      <c r="AI11" s="209">
        <v>16</v>
      </c>
      <c r="AJ11" s="209">
        <v>17</v>
      </c>
      <c r="AK11" s="299">
        <v>19</v>
      </c>
      <c r="AL11" s="331">
        <v>13</v>
      </c>
      <c r="AM11" s="318"/>
      <c r="AN11" s="332"/>
      <c r="AO11" s="332"/>
      <c r="AP11" s="318"/>
      <c r="AQ11" s="318"/>
      <c r="AR11" s="318"/>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c r="CQ11" s="318"/>
      <c r="CR11" s="318"/>
      <c r="CS11" s="318"/>
      <c r="CT11" s="318"/>
      <c r="CU11" s="318"/>
      <c r="CV11" s="318"/>
      <c r="CW11" s="318"/>
      <c r="CX11" s="318"/>
      <c r="CY11" s="318"/>
      <c r="CZ11" s="318"/>
      <c r="DA11" s="318"/>
      <c r="DB11" s="318"/>
      <c r="DC11" s="318"/>
      <c r="DD11" s="318"/>
      <c r="DE11" s="318"/>
      <c r="DF11" s="318"/>
      <c r="DG11" s="318"/>
      <c r="DH11" s="318"/>
      <c r="DI11" s="318"/>
      <c r="DJ11" s="318"/>
      <c r="DK11" s="318"/>
      <c r="DL11" s="318"/>
      <c r="DM11" s="318"/>
      <c r="DN11" s="318"/>
      <c r="DO11" s="318"/>
      <c r="DP11" s="318"/>
      <c r="DQ11" s="318"/>
      <c r="DR11" s="318"/>
      <c r="DS11" s="318"/>
      <c r="DT11" s="318"/>
      <c r="DU11" s="318"/>
      <c r="DV11" s="318"/>
      <c r="DW11" s="318"/>
      <c r="DX11" s="318"/>
      <c r="DY11" s="318"/>
      <c r="DZ11" s="318"/>
      <c r="EA11" s="318"/>
      <c r="EB11" s="318"/>
      <c r="EC11" s="318"/>
      <c r="ED11" s="318"/>
      <c r="EE11" s="318"/>
      <c r="EF11" s="318"/>
      <c r="EG11" s="318"/>
      <c r="EH11" s="318"/>
      <c r="EI11" s="318"/>
      <c r="EJ11" s="318"/>
      <c r="EK11" s="318"/>
      <c r="EL11" s="318"/>
      <c r="EM11" s="318"/>
      <c r="EN11" s="318"/>
      <c r="EO11" s="318"/>
      <c r="EP11" s="318"/>
      <c r="EQ11" s="318"/>
      <c r="ER11" s="318"/>
      <c r="ES11" s="318"/>
      <c r="ET11" s="318"/>
      <c r="EU11" s="318"/>
      <c r="EV11" s="318"/>
      <c r="EW11" s="318"/>
      <c r="EX11" s="318"/>
      <c r="EY11" s="318"/>
      <c r="EZ11" s="318"/>
      <c r="FA11" s="318"/>
      <c r="FB11" s="318"/>
      <c r="FC11" s="318"/>
      <c r="FD11" s="318"/>
      <c r="FE11" s="318"/>
      <c r="FF11" s="318"/>
      <c r="FG11" s="318"/>
      <c r="FH11" s="318"/>
      <c r="FI11" s="318"/>
      <c r="FJ11" s="318"/>
      <c r="FK11" s="318"/>
      <c r="FL11" s="318"/>
      <c r="FM11" s="318"/>
      <c r="FN11" s="318"/>
      <c r="FO11" s="318"/>
      <c r="FP11" s="318"/>
      <c r="FQ11" s="318"/>
      <c r="FR11" s="318"/>
      <c r="FS11" s="318"/>
      <c r="FT11" s="318"/>
      <c r="FU11" s="318"/>
      <c r="FV11" s="318"/>
      <c r="FW11" s="318"/>
      <c r="FX11" s="318"/>
      <c r="FY11" s="318"/>
      <c r="FZ11" s="318"/>
      <c r="GA11" s="318"/>
      <c r="GB11" s="318"/>
      <c r="GC11" s="318"/>
      <c r="GD11" s="318"/>
      <c r="GE11" s="318"/>
      <c r="GF11" s="318"/>
      <c r="GG11" s="318"/>
      <c r="GH11" s="318"/>
      <c r="GI11" s="318"/>
      <c r="GJ11" s="318"/>
      <c r="GK11" s="318"/>
      <c r="GL11" s="318"/>
      <c r="GM11" s="318"/>
      <c r="GN11" s="318"/>
      <c r="GO11" s="318"/>
      <c r="GP11" s="318"/>
      <c r="GQ11" s="318"/>
      <c r="GR11" s="318"/>
      <c r="GS11" s="318"/>
      <c r="GT11" s="318"/>
      <c r="GU11" s="318"/>
      <c r="GV11" s="318"/>
      <c r="GW11" s="318"/>
      <c r="GX11" s="318"/>
      <c r="GY11" s="318"/>
      <c r="GZ11" s="318"/>
      <c r="HA11" s="318"/>
      <c r="HB11" s="318"/>
      <c r="HC11" s="318"/>
      <c r="HD11" s="318"/>
      <c r="HE11" s="318"/>
      <c r="HF11" s="318"/>
      <c r="HG11" s="318"/>
      <c r="HH11" s="318"/>
      <c r="HI11" s="318"/>
      <c r="HJ11" s="318"/>
      <c r="HK11" s="318"/>
      <c r="HL11" s="318"/>
      <c r="HM11" s="318"/>
      <c r="HN11" s="318"/>
      <c r="HO11" s="318"/>
      <c r="HP11" s="318"/>
      <c r="HQ11" s="318"/>
      <c r="HR11" s="318"/>
      <c r="HS11" s="318"/>
      <c r="HT11" s="318"/>
      <c r="HU11" s="318"/>
      <c r="HV11" s="318"/>
      <c r="HW11" s="318"/>
      <c r="HX11" s="318"/>
      <c r="HY11" s="318"/>
    </row>
    <row r="12" spans="1:233" ht="45.75" customHeight="1" x14ac:dyDescent="0.25">
      <c r="A12" s="198"/>
      <c r="B12" s="219" t="s">
        <v>65</v>
      </c>
      <c r="C12" s="209"/>
      <c r="D12" s="209"/>
      <c r="E12" s="209"/>
      <c r="F12" s="209"/>
      <c r="G12" s="209"/>
      <c r="H12" s="333">
        <f>H13</f>
        <v>187008</v>
      </c>
      <c r="I12" s="333">
        <f t="shared" ref="I12:AJ12" si="0">I13</f>
        <v>170556</v>
      </c>
      <c r="J12" s="333">
        <f t="shared" si="0"/>
        <v>0</v>
      </c>
      <c r="K12" s="333">
        <f t="shared" si="0"/>
        <v>0</v>
      </c>
      <c r="L12" s="333">
        <f t="shared" si="0"/>
        <v>0</v>
      </c>
      <c r="M12" s="333">
        <f t="shared" si="0"/>
        <v>0</v>
      </c>
      <c r="N12" s="333">
        <f t="shared" si="0"/>
        <v>0</v>
      </c>
      <c r="O12" s="333">
        <f t="shared" si="0"/>
        <v>0</v>
      </c>
      <c r="P12" s="333">
        <f t="shared" si="0"/>
        <v>0</v>
      </c>
      <c r="Q12" s="333">
        <f t="shared" si="0"/>
        <v>0</v>
      </c>
      <c r="R12" s="333">
        <f t="shared" si="0"/>
        <v>5</v>
      </c>
      <c r="S12" s="333">
        <f t="shared" si="0"/>
        <v>0</v>
      </c>
      <c r="T12" s="333">
        <f t="shared" si="0"/>
        <v>0</v>
      </c>
      <c r="U12" s="333">
        <f t="shared" si="0"/>
        <v>0</v>
      </c>
      <c r="V12" s="333">
        <f t="shared" si="0"/>
        <v>6377.5102040816328</v>
      </c>
      <c r="W12" s="333">
        <f t="shared" si="0"/>
        <v>6322</v>
      </c>
      <c r="X12" s="333">
        <f t="shared" si="0"/>
        <v>0</v>
      </c>
      <c r="Y12" s="333">
        <f t="shared" si="0"/>
        <v>0</v>
      </c>
      <c r="Z12" s="333">
        <f t="shared" si="0"/>
        <v>1544</v>
      </c>
      <c r="AA12" s="333">
        <f t="shared" si="0"/>
        <v>1360</v>
      </c>
      <c r="AB12" s="333">
        <f t="shared" si="0"/>
        <v>6506</v>
      </c>
      <c r="AC12" s="333">
        <f t="shared" si="0"/>
        <v>11737</v>
      </c>
      <c r="AD12" s="333">
        <f t="shared" si="0"/>
        <v>0</v>
      </c>
      <c r="AE12" s="333">
        <f t="shared" si="0"/>
        <v>0</v>
      </c>
      <c r="AF12" s="333">
        <f t="shared" si="0"/>
        <v>9575</v>
      </c>
      <c r="AG12" s="333">
        <f t="shared" si="0"/>
        <v>7156</v>
      </c>
      <c r="AH12" s="333">
        <f t="shared" si="0"/>
        <v>14156</v>
      </c>
      <c r="AI12" s="333">
        <f t="shared" si="0"/>
        <v>0</v>
      </c>
      <c r="AJ12" s="333">
        <f t="shared" si="0"/>
        <v>0</v>
      </c>
      <c r="AK12" s="299"/>
      <c r="AL12" s="331"/>
      <c r="AM12" s="329"/>
      <c r="AN12" s="332"/>
      <c r="AO12" s="332"/>
      <c r="AP12" s="318"/>
      <c r="AQ12" s="326">
        <f>AF12-AG12</f>
        <v>2419</v>
      </c>
      <c r="AR12" s="329"/>
      <c r="AS12" s="318"/>
      <c r="AT12" s="329"/>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8"/>
      <c r="CF12" s="318"/>
      <c r="CG12" s="318"/>
      <c r="CH12" s="318"/>
      <c r="CI12" s="318"/>
      <c r="CJ12" s="318"/>
      <c r="CK12" s="318"/>
      <c r="CL12" s="318"/>
      <c r="CM12" s="318"/>
      <c r="CN12" s="318"/>
      <c r="CO12" s="318"/>
      <c r="CP12" s="318"/>
      <c r="CQ12" s="318"/>
      <c r="CR12" s="318"/>
      <c r="CS12" s="318"/>
      <c r="CT12" s="318"/>
      <c r="CU12" s="318"/>
      <c r="CV12" s="318"/>
      <c r="CW12" s="318"/>
      <c r="CX12" s="318"/>
      <c r="CY12" s="318"/>
      <c r="CZ12" s="318"/>
      <c r="DA12" s="318"/>
      <c r="DB12" s="318"/>
      <c r="DC12" s="318"/>
      <c r="DD12" s="318"/>
      <c r="DE12" s="318"/>
      <c r="DF12" s="318"/>
      <c r="DG12" s="318"/>
      <c r="DH12" s="318"/>
      <c r="DI12" s="318"/>
      <c r="DJ12" s="318"/>
      <c r="DK12" s="318"/>
      <c r="DL12" s="318"/>
      <c r="DM12" s="318"/>
      <c r="DN12" s="318"/>
      <c r="DO12" s="318"/>
      <c r="DP12" s="318"/>
      <c r="DQ12" s="318"/>
      <c r="DR12" s="318"/>
      <c r="DS12" s="318"/>
      <c r="DT12" s="318"/>
      <c r="DU12" s="318"/>
      <c r="DV12" s="318"/>
      <c r="DW12" s="318"/>
      <c r="DX12" s="318"/>
      <c r="DY12" s="318"/>
      <c r="DZ12" s="318"/>
      <c r="EA12" s="318"/>
      <c r="EB12" s="318"/>
      <c r="EC12" s="318"/>
      <c r="ED12" s="318"/>
      <c r="EE12" s="318"/>
      <c r="EF12" s="318"/>
      <c r="EG12" s="318"/>
      <c r="EH12" s="318"/>
      <c r="EI12" s="318"/>
      <c r="EJ12" s="318"/>
      <c r="EK12" s="318"/>
      <c r="EL12" s="318"/>
      <c r="EM12" s="318"/>
      <c r="EN12" s="318"/>
      <c r="EO12" s="318"/>
      <c r="EP12" s="318"/>
      <c r="EQ12" s="318"/>
      <c r="ER12" s="318"/>
      <c r="ES12" s="318"/>
      <c r="ET12" s="318"/>
      <c r="EU12" s="318"/>
      <c r="EV12" s="318"/>
      <c r="EW12" s="318"/>
      <c r="EX12" s="318"/>
      <c r="EY12" s="318"/>
      <c r="EZ12" s="318"/>
      <c r="FA12" s="318"/>
      <c r="FB12" s="318"/>
      <c r="FC12" s="318"/>
      <c r="FD12" s="318"/>
      <c r="FE12" s="318"/>
      <c r="FF12" s="318"/>
      <c r="FG12" s="318"/>
      <c r="FH12" s="318"/>
      <c r="FI12" s="318"/>
      <c r="FJ12" s="318"/>
      <c r="FK12" s="318"/>
      <c r="FL12" s="318"/>
      <c r="FM12" s="318"/>
      <c r="FN12" s="318"/>
      <c r="FO12" s="318"/>
      <c r="FP12" s="318"/>
      <c r="FQ12" s="318"/>
      <c r="FR12" s="318"/>
      <c r="FS12" s="318"/>
      <c r="FT12" s="318"/>
      <c r="FU12" s="318"/>
      <c r="FV12" s="318"/>
      <c r="FW12" s="318"/>
      <c r="FX12" s="318"/>
      <c r="FY12" s="318"/>
      <c r="FZ12" s="318"/>
      <c r="GA12" s="318"/>
      <c r="GB12" s="318"/>
      <c r="GC12" s="318"/>
      <c r="GD12" s="318"/>
      <c r="GE12" s="318"/>
      <c r="GF12" s="318"/>
      <c r="GG12" s="318"/>
      <c r="GH12" s="318"/>
      <c r="GI12" s="318"/>
      <c r="GJ12" s="318"/>
      <c r="GK12" s="318"/>
      <c r="GL12" s="318"/>
      <c r="GM12" s="318"/>
      <c r="GN12" s="318"/>
      <c r="GO12" s="318"/>
      <c r="GP12" s="318"/>
      <c r="GQ12" s="318"/>
      <c r="GR12" s="318"/>
      <c r="GS12" s="318"/>
      <c r="GT12" s="318"/>
      <c r="GU12" s="318"/>
      <c r="GV12" s="318"/>
      <c r="GW12" s="318"/>
      <c r="GX12" s="318"/>
      <c r="GY12" s="318"/>
      <c r="GZ12" s="318"/>
      <c r="HA12" s="318"/>
      <c r="HB12" s="318"/>
      <c r="HC12" s="318"/>
      <c r="HD12" s="318"/>
      <c r="HE12" s="318"/>
      <c r="HF12" s="318"/>
      <c r="HG12" s="318"/>
      <c r="HH12" s="318"/>
      <c r="HI12" s="318"/>
      <c r="HJ12" s="318"/>
      <c r="HK12" s="318"/>
      <c r="HL12" s="318"/>
      <c r="HM12" s="318"/>
      <c r="HN12" s="318"/>
      <c r="HO12" s="318"/>
      <c r="HP12" s="318"/>
      <c r="HQ12" s="318"/>
      <c r="HR12" s="318"/>
      <c r="HS12" s="318"/>
      <c r="HT12" s="318"/>
      <c r="HU12" s="318"/>
      <c r="HV12" s="318"/>
      <c r="HW12" s="318"/>
      <c r="HX12" s="318"/>
      <c r="HY12" s="318"/>
    </row>
    <row r="13" spans="1:233" ht="74.25" customHeight="1" x14ac:dyDescent="0.25">
      <c r="A13" s="334" t="s">
        <v>36</v>
      </c>
      <c r="B13" s="335" t="s">
        <v>671</v>
      </c>
      <c r="C13" s="209"/>
      <c r="D13" s="209"/>
      <c r="E13" s="209"/>
      <c r="F13" s="209"/>
      <c r="G13" s="209"/>
      <c r="H13" s="336">
        <f>H14+H16+H24</f>
        <v>187008</v>
      </c>
      <c r="I13" s="336">
        <f t="shared" ref="I13:AJ13" si="1">I14+I16+I24</f>
        <v>170556</v>
      </c>
      <c r="J13" s="336">
        <f t="shared" si="1"/>
        <v>0</v>
      </c>
      <c r="K13" s="336">
        <f t="shared" si="1"/>
        <v>0</v>
      </c>
      <c r="L13" s="336">
        <f t="shared" si="1"/>
        <v>0</v>
      </c>
      <c r="M13" s="336">
        <f t="shared" si="1"/>
        <v>0</v>
      </c>
      <c r="N13" s="336">
        <f t="shared" si="1"/>
        <v>0</v>
      </c>
      <c r="O13" s="336">
        <f t="shared" si="1"/>
        <v>0</v>
      </c>
      <c r="P13" s="336">
        <f t="shared" si="1"/>
        <v>0</v>
      </c>
      <c r="Q13" s="336">
        <f t="shared" si="1"/>
        <v>0</v>
      </c>
      <c r="R13" s="336">
        <f t="shared" si="1"/>
        <v>5</v>
      </c>
      <c r="S13" s="336">
        <f t="shared" si="1"/>
        <v>0</v>
      </c>
      <c r="T13" s="336">
        <f t="shared" si="1"/>
        <v>0</v>
      </c>
      <c r="U13" s="336">
        <f t="shared" si="1"/>
        <v>0</v>
      </c>
      <c r="V13" s="336">
        <f t="shared" si="1"/>
        <v>6377.5102040816328</v>
      </c>
      <c r="W13" s="336">
        <f t="shared" si="1"/>
        <v>6322</v>
      </c>
      <c r="X13" s="336">
        <f t="shared" si="1"/>
        <v>0</v>
      </c>
      <c r="Y13" s="336">
        <f t="shared" si="1"/>
        <v>0</v>
      </c>
      <c r="Z13" s="336">
        <f t="shared" si="1"/>
        <v>1544</v>
      </c>
      <c r="AA13" s="336">
        <f t="shared" si="1"/>
        <v>1360</v>
      </c>
      <c r="AB13" s="336">
        <f t="shared" si="1"/>
        <v>6506</v>
      </c>
      <c r="AC13" s="336">
        <f t="shared" si="1"/>
        <v>11737</v>
      </c>
      <c r="AD13" s="336">
        <f t="shared" si="1"/>
        <v>0</v>
      </c>
      <c r="AE13" s="336">
        <f t="shared" si="1"/>
        <v>0</v>
      </c>
      <c r="AF13" s="336">
        <f t="shared" si="1"/>
        <v>9575</v>
      </c>
      <c r="AG13" s="336">
        <f t="shared" si="1"/>
        <v>7156</v>
      </c>
      <c r="AH13" s="336">
        <f t="shared" si="1"/>
        <v>14156</v>
      </c>
      <c r="AI13" s="336">
        <f t="shared" si="1"/>
        <v>0</v>
      </c>
      <c r="AJ13" s="336">
        <f t="shared" si="1"/>
        <v>0</v>
      </c>
      <c r="AK13" s="299"/>
      <c r="AL13" s="337"/>
      <c r="AM13" s="329"/>
      <c r="AN13" s="332">
        <f>AF13-AG13</f>
        <v>2419</v>
      </c>
      <c r="AO13" s="332"/>
      <c r="AP13" s="318"/>
      <c r="AQ13" s="318"/>
      <c r="AR13" s="329"/>
      <c r="AS13" s="318"/>
      <c r="AT13" s="329"/>
      <c r="AU13" s="318"/>
      <c r="AV13" s="318"/>
      <c r="AW13" s="318"/>
      <c r="AX13" s="318"/>
      <c r="AY13" s="318"/>
      <c r="AZ13" s="318"/>
      <c r="BA13" s="318"/>
      <c r="BB13" s="318"/>
      <c r="BC13" s="318"/>
      <c r="BD13" s="318"/>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8"/>
      <c r="CF13" s="318"/>
      <c r="CG13" s="318"/>
      <c r="CH13" s="318"/>
      <c r="CI13" s="318"/>
      <c r="CJ13" s="318"/>
      <c r="CK13" s="318"/>
      <c r="CL13" s="318"/>
      <c r="CM13" s="318"/>
      <c r="CN13" s="318"/>
      <c r="CO13" s="318"/>
      <c r="CP13" s="318"/>
      <c r="CQ13" s="318"/>
      <c r="CR13" s="318"/>
      <c r="CS13" s="318"/>
      <c r="CT13" s="318"/>
      <c r="CU13" s="318"/>
      <c r="CV13" s="318"/>
      <c r="CW13" s="318"/>
      <c r="CX13" s="318"/>
      <c r="CY13" s="318"/>
      <c r="CZ13" s="318"/>
      <c r="DA13" s="318"/>
      <c r="DB13" s="318"/>
      <c r="DC13" s="318"/>
      <c r="DD13" s="318"/>
      <c r="DE13" s="318"/>
      <c r="DF13" s="318"/>
      <c r="DG13" s="318"/>
      <c r="DH13" s="318"/>
      <c r="DI13" s="318"/>
      <c r="DJ13" s="318"/>
      <c r="DK13" s="318"/>
      <c r="DL13" s="318"/>
      <c r="DM13" s="318"/>
      <c r="DN13" s="318"/>
      <c r="DO13" s="318"/>
      <c r="DP13" s="318"/>
      <c r="DQ13" s="318"/>
      <c r="DR13" s="318"/>
      <c r="DS13" s="318"/>
      <c r="DT13" s="318"/>
      <c r="DU13" s="318"/>
      <c r="DV13" s="318"/>
      <c r="DW13" s="318"/>
      <c r="DX13" s="318"/>
      <c r="DY13" s="318"/>
      <c r="DZ13" s="318"/>
      <c r="EA13" s="318"/>
      <c r="EB13" s="318"/>
      <c r="EC13" s="318"/>
      <c r="ED13" s="318"/>
      <c r="EE13" s="318"/>
      <c r="EF13" s="318"/>
      <c r="EG13" s="318"/>
      <c r="EH13" s="318"/>
      <c r="EI13" s="318"/>
      <c r="EJ13" s="318"/>
      <c r="EK13" s="318"/>
      <c r="EL13" s="318"/>
      <c r="EM13" s="318"/>
      <c r="EN13" s="318"/>
      <c r="EO13" s="318"/>
      <c r="EP13" s="318"/>
      <c r="EQ13" s="318"/>
      <c r="ER13" s="318"/>
      <c r="ES13" s="318"/>
      <c r="ET13" s="318"/>
      <c r="EU13" s="318"/>
      <c r="EV13" s="318"/>
      <c r="EW13" s="318"/>
      <c r="EX13" s="318"/>
      <c r="EY13" s="318"/>
      <c r="EZ13" s="318"/>
      <c r="FA13" s="318"/>
      <c r="FB13" s="318"/>
      <c r="FC13" s="318"/>
      <c r="FD13" s="318"/>
      <c r="FE13" s="318"/>
      <c r="FF13" s="318"/>
      <c r="FG13" s="318"/>
      <c r="FH13" s="318"/>
      <c r="FI13" s="318"/>
      <c r="FJ13" s="318"/>
      <c r="FK13" s="318"/>
      <c r="FL13" s="318"/>
      <c r="FM13" s="318"/>
      <c r="FN13" s="318"/>
      <c r="FO13" s="318"/>
      <c r="FP13" s="318"/>
      <c r="FQ13" s="318"/>
      <c r="FR13" s="318"/>
      <c r="FS13" s="318"/>
      <c r="FT13" s="318"/>
      <c r="FU13" s="318"/>
      <c r="FV13" s="318"/>
      <c r="FW13" s="318"/>
      <c r="FX13" s="318"/>
      <c r="FY13" s="318"/>
      <c r="FZ13" s="318"/>
      <c r="GA13" s="318"/>
      <c r="GB13" s="318"/>
      <c r="GC13" s="318"/>
      <c r="GD13" s="318"/>
      <c r="GE13" s="318"/>
      <c r="GF13" s="318"/>
      <c r="GG13" s="318"/>
      <c r="GH13" s="318"/>
      <c r="GI13" s="318"/>
      <c r="GJ13" s="318"/>
      <c r="GK13" s="318"/>
      <c r="GL13" s="318"/>
      <c r="GM13" s="318"/>
      <c r="GN13" s="318"/>
      <c r="GO13" s="318"/>
      <c r="GP13" s="318"/>
      <c r="GQ13" s="318"/>
      <c r="GR13" s="318"/>
      <c r="GS13" s="318"/>
      <c r="GT13" s="318"/>
      <c r="GU13" s="318"/>
      <c r="GV13" s="318"/>
      <c r="GW13" s="318"/>
      <c r="GX13" s="318"/>
      <c r="GY13" s="318"/>
      <c r="GZ13" s="318"/>
      <c r="HA13" s="318"/>
      <c r="HB13" s="318"/>
      <c r="HC13" s="318"/>
      <c r="HD13" s="318"/>
      <c r="HE13" s="318"/>
      <c r="HF13" s="318"/>
      <c r="HG13" s="318"/>
      <c r="HH13" s="318"/>
      <c r="HI13" s="318"/>
      <c r="HJ13" s="318"/>
      <c r="HK13" s="318"/>
      <c r="HL13" s="318"/>
      <c r="HM13" s="318"/>
      <c r="HN13" s="318"/>
      <c r="HO13" s="318"/>
      <c r="HP13" s="318"/>
      <c r="HQ13" s="318"/>
      <c r="HR13" s="318"/>
      <c r="HS13" s="318"/>
      <c r="HT13" s="318"/>
      <c r="HU13" s="318"/>
      <c r="HV13" s="318"/>
      <c r="HW13" s="318"/>
      <c r="HX13" s="318"/>
      <c r="HY13" s="318"/>
    </row>
    <row r="14" spans="1:233" ht="69" customHeight="1" x14ac:dyDescent="0.25">
      <c r="A14" s="344" t="s">
        <v>32</v>
      </c>
      <c r="B14" s="345" t="s">
        <v>673</v>
      </c>
      <c r="C14" s="397"/>
      <c r="D14" s="397"/>
      <c r="E14" s="397"/>
      <c r="F14" s="397"/>
      <c r="G14" s="346"/>
      <c r="H14" s="404">
        <f>H15</f>
        <v>7000</v>
      </c>
      <c r="I14" s="404">
        <f t="shared" ref="I14:AH14" si="2">I15</f>
        <v>7000</v>
      </c>
      <c r="J14" s="404">
        <f t="shared" si="2"/>
        <v>0</v>
      </c>
      <c r="K14" s="404">
        <f t="shared" si="2"/>
        <v>0</v>
      </c>
      <c r="L14" s="404">
        <f t="shared" si="2"/>
        <v>0</v>
      </c>
      <c r="M14" s="404">
        <f t="shared" si="2"/>
        <v>0</v>
      </c>
      <c r="N14" s="404">
        <f t="shared" si="2"/>
        <v>0</v>
      </c>
      <c r="O14" s="404">
        <f t="shared" si="2"/>
        <v>0</v>
      </c>
      <c r="P14" s="404">
        <f t="shared" si="2"/>
        <v>0</v>
      </c>
      <c r="Q14" s="404">
        <f t="shared" si="2"/>
        <v>0</v>
      </c>
      <c r="R14" s="404">
        <f t="shared" si="2"/>
        <v>0</v>
      </c>
      <c r="S14" s="404">
        <f t="shared" si="2"/>
        <v>0</v>
      </c>
      <c r="T14" s="404">
        <f t="shared" si="2"/>
        <v>0</v>
      </c>
      <c r="U14" s="404">
        <f t="shared" si="2"/>
        <v>0</v>
      </c>
      <c r="V14" s="404">
        <f t="shared" si="2"/>
        <v>0</v>
      </c>
      <c r="W14" s="404">
        <f t="shared" si="2"/>
        <v>0</v>
      </c>
      <c r="X14" s="404">
        <f t="shared" si="2"/>
        <v>0</v>
      </c>
      <c r="Y14" s="404">
        <f t="shared" si="2"/>
        <v>0</v>
      </c>
      <c r="Z14" s="404">
        <f t="shared" si="2"/>
        <v>0</v>
      </c>
      <c r="AA14" s="404">
        <f t="shared" si="2"/>
        <v>0</v>
      </c>
      <c r="AB14" s="404">
        <f t="shared" si="2"/>
        <v>0</v>
      </c>
      <c r="AC14" s="404">
        <f t="shared" si="2"/>
        <v>4581</v>
      </c>
      <c r="AD14" s="404">
        <f t="shared" si="2"/>
        <v>0</v>
      </c>
      <c r="AE14" s="404">
        <f t="shared" si="2"/>
        <v>0</v>
      </c>
      <c r="AF14" s="404">
        <f t="shared" si="2"/>
        <v>2419</v>
      </c>
      <c r="AG14" s="404">
        <f t="shared" si="2"/>
        <v>0</v>
      </c>
      <c r="AH14" s="404">
        <f t="shared" si="2"/>
        <v>7000</v>
      </c>
      <c r="AI14" s="404"/>
      <c r="AJ14" s="404"/>
      <c r="AK14" s="384"/>
      <c r="AM14" s="329"/>
      <c r="AN14" s="332"/>
      <c r="AO14" s="349"/>
    </row>
    <row r="15" spans="1:233" ht="74.25" customHeight="1" x14ac:dyDescent="0.3">
      <c r="A15" s="426">
        <v>1</v>
      </c>
      <c r="B15" s="359" t="s">
        <v>778</v>
      </c>
      <c r="C15" s="467"/>
      <c r="D15" s="467"/>
      <c r="E15" s="467"/>
      <c r="F15" s="467"/>
      <c r="G15" s="469" t="s">
        <v>780</v>
      </c>
      <c r="H15" s="352">
        <v>7000</v>
      </c>
      <c r="I15" s="352">
        <v>7000</v>
      </c>
      <c r="J15" s="467"/>
      <c r="K15" s="467"/>
      <c r="L15" s="467"/>
      <c r="M15" s="467"/>
      <c r="N15" s="467"/>
      <c r="O15" s="467"/>
      <c r="P15" s="467"/>
      <c r="Q15" s="467"/>
      <c r="R15" s="467"/>
      <c r="S15" s="467"/>
      <c r="T15" s="467"/>
      <c r="U15" s="467"/>
      <c r="V15" s="467"/>
      <c r="W15" s="467"/>
      <c r="X15" s="467"/>
      <c r="Y15" s="467"/>
      <c r="Z15" s="467"/>
      <c r="AA15" s="467"/>
      <c r="AB15" s="467"/>
      <c r="AC15" s="352">
        <v>4581</v>
      </c>
      <c r="AD15" s="467"/>
      <c r="AE15" s="467"/>
      <c r="AF15" s="431">
        <f>IF(AH15&gt;AC15,AH15-AC15,0)</f>
        <v>2419</v>
      </c>
      <c r="AG15" s="431">
        <f>IF(AH15&lt;AC15,AC15-AH15,0)</f>
        <v>0</v>
      </c>
      <c r="AH15" s="352">
        <v>7000</v>
      </c>
      <c r="AI15" s="467"/>
      <c r="AJ15" s="467"/>
      <c r="AK15" s="470" t="s">
        <v>782</v>
      </c>
      <c r="AM15" s="329"/>
      <c r="AN15" s="332"/>
      <c r="AO15" s="349"/>
    </row>
    <row r="16" spans="1:233" ht="79.5" customHeight="1" x14ac:dyDescent="0.25">
      <c r="A16" s="344" t="s">
        <v>33</v>
      </c>
      <c r="B16" s="345" t="s">
        <v>699</v>
      </c>
      <c r="C16" s="345"/>
      <c r="D16" s="345"/>
      <c r="E16" s="345"/>
      <c r="F16" s="345"/>
      <c r="G16" s="346"/>
      <c r="H16" s="347">
        <f>H17</f>
        <v>172703</v>
      </c>
      <c r="I16" s="347">
        <f t="shared" ref="I16:AJ16" si="3">I17</f>
        <v>156254</v>
      </c>
      <c r="J16" s="347">
        <f t="shared" si="3"/>
        <v>0</v>
      </c>
      <c r="K16" s="347">
        <f t="shared" si="3"/>
        <v>0</v>
      </c>
      <c r="L16" s="347">
        <f t="shared" si="3"/>
        <v>0</v>
      </c>
      <c r="M16" s="347">
        <f t="shared" si="3"/>
        <v>0</v>
      </c>
      <c r="N16" s="347">
        <f t="shared" si="3"/>
        <v>0</v>
      </c>
      <c r="O16" s="347">
        <f t="shared" si="3"/>
        <v>0</v>
      </c>
      <c r="P16" s="347">
        <f t="shared" si="3"/>
        <v>0</v>
      </c>
      <c r="Q16" s="347">
        <f t="shared" si="3"/>
        <v>0</v>
      </c>
      <c r="R16" s="347">
        <f t="shared" si="3"/>
        <v>2</v>
      </c>
      <c r="S16" s="347">
        <f t="shared" si="3"/>
        <v>0</v>
      </c>
      <c r="T16" s="347">
        <f t="shared" si="3"/>
        <v>0</v>
      </c>
      <c r="U16" s="347">
        <f t="shared" si="3"/>
        <v>0</v>
      </c>
      <c r="V16" s="347">
        <f t="shared" si="3"/>
        <v>1387.7551020408164</v>
      </c>
      <c r="W16" s="347">
        <f t="shared" si="3"/>
        <v>1360</v>
      </c>
      <c r="X16" s="347">
        <f t="shared" si="3"/>
        <v>0</v>
      </c>
      <c r="Y16" s="347">
        <f t="shared" si="3"/>
        <v>0</v>
      </c>
      <c r="Z16" s="347">
        <f t="shared" si="3"/>
        <v>1544</v>
      </c>
      <c r="AA16" s="347">
        <f t="shared" si="3"/>
        <v>0</v>
      </c>
      <c r="AB16" s="347">
        <f t="shared" si="3"/>
        <v>2904</v>
      </c>
      <c r="AC16" s="347">
        <f t="shared" si="3"/>
        <v>3554</v>
      </c>
      <c r="AD16" s="347">
        <f t="shared" si="3"/>
        <v>0</v>
      </c>
      <c r="AE16" s="347">
        <f t="shared" si="3"/>
        <v>0</v>
      </c>
      <c r="AF16" s="347">
        <f>AF17</f>
        <v>3554</v>
      </c>
      <c r="AG16" s="347">
        <f t="shared" si="3"/>
        <v>3554</v>
      </c>
      <c r="AH16" s="347">
        <f t="shared" si="3"/>
        <v>3554</v>
      </c>
      <c r="AI16" s="347">
        <f t="shared" si="3"/>
        <v>0</v>
      </c>
      <c r="AJ16" s="347">
        <f t="shared" si="3"/>
        <v>0</v>
      </c>
      <c r="AK16" s="384"/>
      <c r="AM16" s="329"/>
      <c r="AN16" s="332"/>
      <c r="AO16" s="349"/>
    </row>
    <row r="17" spans="1:43" ht="58.5" customHeight="1" x14ac:dyDescent="0.25">
      <c r="A17" s="344" t="s">
        <v>700</v>
      </c>
      <c r="B17" s="345" t="s">
        <v>701</v>
      </c>
      <c r="C17" s="345"/>
      <c r="D17" s="345"/>
      <c r="E17" s="345"/>
      <c r="F17" s="345"/>
      <c r="G17" s="346"/>
      <c r="H17" s="347">
        <f>SUM(H18:H23)</f>
        <v>172703</v>
      </c>
      <c r="I17" s="347">
        <f t="shared" ref="I17:AH17" si="4">SUM(I18:I23)</f>
        <v>156254</v>
      </c>
      <c r="J17" s="347">
        <f t="shared" si="4"/>
        <v>0</v>
      </c>
      <c r="K17" s="347">
        <f t="shared" si="4"/>
        <v>0</v>
      </c>
      <c r="L17" s="347">
        <f t="shared" si="4"/>
        <v>0</v>
      </c>
      <c r="M17" s="347">
        <f t="shared" si="4"/>
        <v>0</v>
      </c>
      <c r="N17" s="347">
        <f t="shared" si="4"/>
        <v>0</v>
      </c>
      <c r="O17" s="347">
        <f t="shared" si="4"/>
        <v>0</v>
      </c>
      <c r="P17" s="347">
        <f t="shared" si="4"/>
        <v>0</v>
      </c>
      <c r="Q17" s="347">
        <f t="shared" si="4"/>
        <v>0</v>
      </c>
      <c r="R17" s="347">
        <f t="shared" si="4"/>
        <v>2</v>
      </c>
      <c r="S17" s="347">
        <f t="shared" si="4"/>
        <v>0</v>
      </c>
      <c r="T17" s="347">
        <f t="shared" si="4"/>
        <v>0</v>
      </c>
      <c r="U17" s="347">
        <f t="shared" si="4"/>
        <v>0</v>
      </c>
      <c r="V17" s="347">
        <f t="shared" si="4"/>
        <v>1387.7551020408164</v>
      </c>
      <c r="W17" s="347">
        <f t="shared" si="4"/>
        <v>1360</v>
      </c>
      <c r="X17" s="347">
        <f t="shared" si="4"/>
        <v>0</v>
      </c>
      <c r="Y17" s="347">
        <f t="shared" si="4"/>
        <v>0</v>
      </c>
      <c r="Z17" s="347">
        <f t="shared" si="4"/>
        <v>1544</v>
      </c>
      <c r="AA17" s="347">
        <f t="shared" si="4"/>
        <v>0</v>
      </c>
      <c r="AB17" s="347">
        <f t="shared" si="4"/>
        <v>2904</v>
      </c>
      <c r="AC17" s="347">
        <f t="shared" si="4"/>
        <v>3554</v>
      </c>
      <c r="AD17" s="347">
        <f t="shared" si="4"/>
        <v>0</v>
      </c>
      <c r="AE17" s="347">
        <f t="shared" si="4"/>
        <v>0</v>
      </c>
      <c r="AF17" s="347">
        <f>SUM(AF18:AF23)</f>
        <v>3554</v>
      </c>
      <c r="AG17" s="347">
        <f t="shared" si="4"/>
        <v>3554</v>
      </c>
      <c r="AH17" s="347">
        <f t="shared" si="4"/>
        <v>3554</v>
      </c>
      <c r="AI17" s="347">
        <f t="shared" ref="AI17:AJ17" si="5">SUM(AI18:AI22)</f>
        <v>0</v>
      </c>
      <c r="AJ17" s="347">
        <f t="shared" si="5"/>
        <v>0</v>
      </c>
      <c r="AK17" s="384"/>
      <c r="AM17" s="329"/>
      <c r="AN17" s="332"/>
      <c r="AO17" s="349"/>
    </row>
    <row r="18" spans="1:43" ht="58.5" customHeight="1" x14ac:dyDescent="0.25">
      <c r="A18" s="426" t="s">
        <v>138</v>
      </c>
      <c r="B18" s="427" t="s">
        <v>747</v>
      </c>
      <c r="C18" s="427"/>
      <c r="D18" s="427"/>
      <c r="E18" s="427"/>
      <c r="F18" s="427"/>
      <c r="G18" s="428" t="s">
        <v>761</v>
      </c>
      <c r="H18" s="352">
        <v>1550</v>
      </c>
      <c r="I18" s="352">
        <v>1550</v>
      </c>
      <c r="J18" s="353">
        <f t="shared" ref="J18:J19" si="6">K18+P18</f>
        <v>0</v>
      </c>
      <c r="K18" s="393"/>
      <c r="L18" s="394"/>
      <c r="M18" s="394"/>
      <c r="N18" s="394"/>
      <c r="O18" s="394"/>
      <c r="P18" s="394"/>
      <c r="Q18" s="394"/>
      <c r="R18" s="356">
        <v>1</v>
      </c>
      <c r="S18" s="356"/>
      <c r="T18" s="353">
        <f t="shared" ref="T18:T19" si="7">K18+P18+S18</f>
        <v>0</v>
      </c>
      <c r="U18" s="347">
        <f t="shared" ref="U18:U19" si="8">K18+P18+T18</f>
        <v>0</v>
      </c>
      <c r="V18" s="352">
        <f>W18*100/98</f>
        <v>724.48979591836735</v>
      </c>
      <c r="W18" s="352">
        <v>710</v>
      </c>
      <c r="X18" s="352"/>
      <c r="Y18" s="352"/>
      <c r="Z18" s="353">
        <f t="shared" ref="Z18:Z19" si="9">IF(AC18&gt;W18,AC18-W18,0)</f>
        <v>694</v>
      </c>
      <c r="AA18" s="353">
        <f t="shared" ref="AA18:AA19" si="10">IF(AC18&lt;W18,W18-AC18,0)</f>
        <v>0</v>
      </c>
      <c r="AB18" s="352">
        <f>AC18</f>
        <v>1404</v>
      </c>
      <c r="AC18" s="352">
        <v>1404</v>
      </c>
      <c r="AD18" s="352"/>
      <c r="AE18" s="352"/>
      <c r="AF18" s="431">
        <f t="shared" ref="AF18:AF28" si="11">IF(AH18&gt;AC18,AH18-AC18,0)</f>
        <v>0</v>
      </c>
      <c r="AG18" s="431">
        <f>IF(AH18&lt;AC18,AC18-AH18,0)</f>
        <v>1404</v>
      </c>
      <c r="AH18" s="352"/>
      <c r="AI18" s="352"/>
      <c r="AJ18" s="352"/>
      <c r="AK18" s="539" t="s">
        <v>783</v>
      </c>
      <c r="AM18" s="329"/>
      <c r="AN18" s="332"/>
      <c r="AO18" s="349"/>
    </row>
    <row r="19" spans="1:43" ht="72" customHeight="1" x14ac:dyDescent="0.25">
      <c r="A19" s="426" t="s">
        <v>650</v>
      </c>
      <c r="B19" s="458" t="s">
        <v>748</v>
      </c>
      <c r="C19" s="458"/>
      <c r="D19" s="458"/>
      <c r="E19" s="458"/>
      <c r="F19" s="458"/>
      <c r="G19" s="435" t="s">
        <v>762</v>
      </c>
      <c r="H19" s="459">
        <v>1500</v>
      </c>
      <c r="I19" s="459">
        <v>1500</v>
      </c>
      <c r="J19" s="460">
        <f t="shared" si="6"/>
        <v>0</v>
      </c>
      <c r="K19" s="461"/>
      <c r="L19" s="462"/>
      <c r="M19" s="462"/>
      <c r="N19" s="462"/>
      <c r="O19" s="462"/>
      <c r="P19" s="462"/>
      <c r="Q19" s="462"/>
      <c r="R19" s="463">
        <v>1</v>
      </c>
      <c r="S19" s="463"/>
      <c r="T19" s="460">
        <f t="shared" si="7"/>
        <v>0</v>
      </c>
      <c r="U19" s="464">
        <f t="shared" si="8"/>
        <v>0</v>
      </c>
      <c r="V19" s="459">
        <f>W19*100/98</f>
        <v>663.26530612244903</v>
      </c>
      <c r="W19" s="459">
        <v>650</v>
      </c>
      <c r="X19" s="459"/>
      <c r="Y19" s="459"/>
      <c r="Z19" s="460">
        <f t="shared" si="9"/>
        <v>850</v>
      </c>
      <c r="AA19" s="460">
        <f t="shared" si="10"/>
        <v>0</v>
      </c>
      <c r="AB19" s="459">
        <f>AC19</f>
        <v>1500</v>
      </c>
      <c r="AC19" s="459">
        <v>1500</v>
      </c>
      <c r="AD19" s="459"/>
      <c r="AE19" s="459"/>
      <c r="AF19" s="465">
        <f t="shared" si="11"/>
        <v>0</v>
      </c>
      <c r="AG19" s="465">
        <f t="shared" ref="AG19:AG28" si="12">IF(AH19&lt;AC19,AC19-AH19,0)</f>
        <v>1500</v>
      </c>
      <c r="AH19" s="459"/>
      <c r="AI19" s="459"/>
      <c r="AJ19" s="459"/>
      <c r="AK19" s="540"/>
      <c r="AM19" s="329"/>
      <c r="AN19" s="332"/>
      <c r="AO19" s="349"/>
      <c r="AQ19" s="343">
        <f>AH18+AH19</f>
        <v>0</v>
      </c>
    </row>
    <row r="20" spans="1:43" ht="72" customHeight="1" x14ac:dyDescent="0.25">
      <c r="A20" s="426" t="s">
        <v>208</v>
      </c>
      <c r="B20" s="429" t="s">
        <v>743</v>
      </c>
      <c r="C20" s="429"/>
      <c r="D20" s="429"/>
      <c r="E20" s="429"/>
      <c r="F20" s="429"/>
      <c r="G20" s="436"/>
      <c r="H20" s="431">
        <v>653</v>
      </c>
      <c r="I20" s="431">
        <v>650</v>
      </c>
      <c r="J20" s="353"/>
      <c r="K20" s="394"/>
      <c r="L20" s="394"/>
      <c r="M20" s="394"/>
      <c r="N20" s="394"/>
      <c r="O20" s="394"/>
      <c r="P20" s="394"/>
      <c r="Q20" s="394"/>
      <c r="R20" s="471"/>
      <c r="S20" s="471"/>
      <c r="T20" s="353"/>
      <c r="U20" s="347"/>
      <c r="V20" s="352"/>
      <c r="W20" s="352"/>
      <c r="X20" s="352"/>
      <c r="Y20" s="352"/>
      <c r="Z20" s="353"/>
      <c r="AA20" s="353"/>
      <c r="AB20" s="352"/>
      <c r="AC20" s="352">
        <v>650</v>
      </c>
      <c r="AD20" s="352"/>
      <c r="AE20" s="352"/>
      <c r="AF20" s="465">
        <f t="shared" si="11"/>
        <v>0</v>
      </c>
      <c r="AG20" s="465">
        <f t="shared" si="12"/>
        <v>650</v>
      </c>
      <c r="AH20" s="352"/>
      <c r="AI20" s="352"/>
      <c r="AJ20" s="352"/>
      <c r="AK20" s="540"/>
      <c r="AM20" s="329"/>
      <c r="AN20" s="332"/>
      <c r="AO20" s="349"/>
      <c r="AQ20" s="343"/>
    </row>
    <row r="21" spans="1:43" ht="43.5" customHeight="1" x14ac:dyDescent="0.25">
      <c r="A21" s="426" t="s">
        <v>767</v>
      </c>
      <c r="B21" s="429" t="s">
        <v>768</v>
      </c>
      <c r="C21" s="429"/>
      <c r="D21" s="429"/>
      <c r="E21" s="429"/>
      <c r="F21" s="429"/>
      <c r="G21" s="436"/>
      <c r="H21" s="352"/>
      <c r="I21" s="352"/>
      <c r="J21" s="353"/>
      <c r="K21" s="393"/>
      <c r="L21" s="394"/>
      <c r="M21" s="394"/>
      <c r="N21" s="394"/>
      <c r="O21" s="394"/>
      <c r="P21" s="394"/>
      <c r="Q21" s="394"/>
      <c r="R21" s="356"/>
      <c r="S21" s="356"/>
      <c r="T21" s="353"/>
      <c r="U21" s="347"/>
      <c r="V21" s="352"/>
      <c r="W21" s="352"/>
      <c r="X21" s="352"/>
      <c r="Y21" s="352"/>
      <c r="Z21" s="353"/>
      <c r="AA21" s="353"/>
      <c r="AB21" s="352"/>
      <c r="AC21" s="352"/>
      <c r="AD21" s="352"/>
      <c r="AE21" s="352"/>
      <c r="AF21" s="431">
        <f t="shared" si="11"/>
        <v>0</v>
      </c>
      <c r="AG21" s="431">
        <f t="shared" si="12"/>
        <v>0</v>
      </c>
      <c r="AH21" s="352"/>
      <c r="AI21" s="352"/>
      <c r="AJ21" s="352"/>
      <c r="AK21" s="540"/>
      <c r="AM21" s="329"/>
      <c r="AN21" s="332"/>
      <c r="AO21" s="349"/>
      <c r="AQ21" s="343"/>
    </row>
    <row r="22" spans="1:43" ht="58.5" customHeight="1" x14ac:dyDescent="0.25">
      <c r="A22" s="426" t="s">
        <v>138</v>
      </c>
      <c r="B22" s="429" t="s">
        <v>769</v>
      </c>
      <c r="C22" s="429"/>
      <c r="D22" s="429"/>
      <c r="E22" s="429"/>
      <c r="F22" s="429"/>
      <c r="G22" s="436"/>
      <c r="H22" s="352">
        <v>19000</v>
      </c>
      <c r="I22" s="352">
        <v>2554</v>
      </c>
      <c r="J22" s="353"/>
      <c r="K22" s="393"/>
      <c r="L22" s="394"/>
      <c r="M22" s="394"/>
      <c r="N22" s="394"/>
      <c r="O22" s="394"/>
      <c r="P22" s="394"/>
      <c r="Q22" s="394"/>
      <c r="R22" s="356"/>
      <c r="S22" s="356"/>
      <c r="T22" s="353"/>
      <c r="U22" s="347"/>
      <c r="V22" s="352"/>
      <c r="W22" s="352"/>
      <c r="X22" s="352"/>
      <c r="Y22" s="352"/>
      <c r="Z22" s="353"/>
      <c r="AA22" s="353"/>
      <c r="AB22" s="352"/>
      <c r="AC22" s="352"/>
      <c r="AD22" s="352"/>
      <c r="AE22" s="352"/>
      <c r="AF22" s="431">
        <f t="shared" si="11"/>
        <v>2554</v>
      </c>
      <c r="AG22" s="431">
        <f t="shared" si="12"/>
        <v>0</v>
      </c>
      <c r="AH22" s="352">
        <v>2554</v>
      </c>
      <c r="AI22" s="352"/>
      <c r="AJ22" s="352"/>
      <c r="AK22" s="541"/>
      <c r="AM22" s="329"/>
      <c r="AN22" s="332"/>
      <c r="AO22" s="349"/>
      <c r="AQ22" s="343"/>
    </row>
    <row r="23" spans="1:43" ht="58.5" customHeight="1" x14ac:dyDescent="0.25">
      <c r="A23" s="426" t="s">
        <v>650</v>
      </c>
      <c r="B23" s="429" t="s">
        <v>803</v>
      </c>
      <c r="C23" s="429"/>
      <c r="D23" s="429"/>
      <c r="E23" s="429"/>
      <c r="F23" s="429"/>
      <c r="G23" s="436"/>
      <c r="H23" s="352">
        <v>150000</v>
      </c>
      <c r="I23" s="352">
        <v>150000</v>
      </c>
      <c r="J23" s="353"/>
      <c r="K23" s="393"/>
      <c r="L23" s="394"/>
      <c r="M23" s="394"/>
      <c r="N23" s="394"/>
      <c r="O23" s="394"/>
      <c r="P23" s="394"/>
      <c r="Q23" s="394"/>
      <c r="R23" s="356"/>
      <c r="S23" s="356"/>
      <c r="T23" s="353"/>
      <c r="U23" s="347"/>
      <c r="V23" s="352"/>
      <c r="W23" s="352"/>
      <c r="X23" s="352"/>
      <c r="Y23" s="352"/>
      <c r="Z23" s="353"/>
      <c r="AA23" s="353"/>
      <c r="AB23" s="352"/>
      <c r="AC23" s="352"/>
      <c r="AD23" s="352"/>
      <c r="AE23" s="352"/>
      <c r="AF23" s="431">
        <f t="shared" si="11"/>
        <v>1000</v>
      </c>
      <c r="AG23" s="431">
        <f t="shared" si="12"/>
        <v>0</v>
      </c>
      <c r="AH23" s="352">
        <v>1000</v>
      </c>
      <c r="AI23" s="352"/>
      <c r="AJ23" s="352"/>
      <c r="AK23" s="455" t="s">
        <v>805</v>
      </c>
      <c r="AM23" s="329"/>
      <c r="AN23" s="332"/>
      <c r="AO23" s="349"/>
      <c r="AQ23" s="343"/>
    </row>
    <row r="24" spans="1:43" ht="84.75" customHeight="1" x14ac:dyDescent="0.25">
      <c r="A24" s="344" t="s">
        <v>63</v>
      </c>
      <c r="B24" s="345" t="s">
        <v>728</v>
      </c>
      <c r="C24" s="345"/>
      <c r="D24" s="345"/>
      <c r="E24" s="345"/>
      <c r="F24" s="345"/>
      <c r="G24" s="346"/>
      <c r="H24" s="347">
        <f>SUM(H25:H28)</f>
        <v>7305</v>
      </c>
      <c r="I24" s="347">
        <f t="shared" ref="I24:AJ24" si="13">SUM(I25:I28)</f>
        <v>7302</v>
      </c>
      <c r="J24" s="347">
        <f t="shared" si="13"/>
        <v>0</v>
      </c>
      <c r="K24" s="347">
        <f t="shared" si="13"/>
        <v>0</v>
      </c>
      <c r="L24" s="347">
        <f t="shared" si="13"/>
        <v>0</v>
      </c>
      <c r="M24" s="347">
        <f t="shared" si="13"/>
        <v>0</v>
      </c>
      <c r="N24" s="347">
        <f t="shared" si="13"/>
        <v>0</v>
      </c>
      <c r="O24" s="347">
        <f t="shared" si="13"/>
        <v>0</v>
      </c>
      <c r="P24" s="347">
        <f t="shared" si="13"/>
        <v>0</v>
      </c>
      <c r="Q24" s="347">
        <f t="shared" si="13"/>
        <v>0</v>
      </c>
      <c r="R24" s="347">
        <f t="shared" si="13"/>
        <v>3</v>
      </c>
      <c r="S24" s="347">
        <f t="shared" si="13"/>
        <v>0</v>
      </c>
      <c r="T24" s="347">
        <f t="shared" si="13"/>
        <v>0</v>
      </c>
      <c r="U24" s="347">
        <f t="shared" si="13"/>
        <v>0</v>
      </c>
      <c r="V24" s="347">
        <f t="shared" si="13"/>
        <v>4989.7551020408164</v>
      </c>
      <c r="W24" s="347">
        <f t="shared" si="13"/>
        <v>4962</v>
      </c>
      <c r="X24" s="347">
        <f t="shared" si="13"/>
        <v>0</v>
      </c>
      <c r="Y24" s="347">
        <f t="shared" si="13"/>
        <v>0</v>
      </c>
      <c r="Z24" s="347">
        <f t="shared" si="13"/>
        <v>0</v>
      </c>
      <c r="AA24" s="347">
        <f t="shared" si="13"/>
        <v>1360</v>
      </c>
      <c r="AB24" s="347">
        <f t="shared" si="13"/>
        <v>3602</v>
      </c>
      <c r="AC24" s="347">
        <f t="shared" si="13"/>
        <v>3602</v>
      </c>
      <c r="AD24" s="347">
        <f t="shared" si="13"/>
        <v>0</v>
      </c>
      <c r="AE24" s="347">
        <f t="shared" si="13"/>
        <v>0</v>
      </c>
      <c r="AF24" s="347">
        <f>SUM(AF25:AF28)</f>
        <v>3602</v>
      </c>
      <c r="AG24" s="347">
        <f t="shared" si="13"/>
        <v>3602</v>
      </c>
      <c r="AH24" s="347">
        <f t="shared" si="13"/>
        <v>3602</v>
      </c>
      <c r="AI24" s="347">
        <f t="shared" si="13"/>
        <v>0</v>
      </c>
      <c r="AJ24" s="347">
        <f t="shared" si="13"/>
        <v>0</v>
      </c>
      <c r="AK24" s="361" t="s">
        <v>783</v>
      </c>
      <c r="AM24" s="329">
        <v>3602</v>
      </c>
      <c r="AN24" s="332"/>
      <c r="AO24" s="349"/>
      <c r="AP24" s="343">
        <f>AC24-AF24</f>
        <v>0</v>
      </c>
    </row>
    <row r="25" spans="1:43" ht="58.5" customHeight="1" x14ac:dyDescent="0.25">
      <c r="A25" s="350" t="s">
        <v>138</v>
      </c>
      <c r="B25" s="389" t="s">
        <v>749</v>
      </c>
      <c r="C25" s="389"/>
      <c r="D25" s="389"/>
      <c r="E25" s="389"/>
      <c r="F25" s="389"/>
      <c r="G25" s="346"/>
      <c r="H25" s="352">
        <v>3602</v>
      </c>
      <c r="I25" s="352">
        <v>3602</v>
      </c>
      <c r="J25" s="353">
        <f>K25+P25</f>
        <v>0</v>
      </c>
      <c r="K25" s="393"/>
      <c r="L25" s="394"/>
      <c r="M25" s="394"/>
      <c r="N25" s="394"/>
      <c r="O25" s="394"/>
      <c r="P25" s="394"/>
      <c r="Q25" s="394"/>
      <c r="R25" s="356">
        <v>1</v>
      </c>
      <c r="S25" s="356"/>
      <c r="T25" s="353">
        <f>K25+P25+S25</f>
        <v>0</v>
      </c>
      <c r="U25" s="347">
        <f>K25+P25+T25</f>
        <v>0</v>
      </c>
      <c r="V25" s="352">
        <v>3602</v>
      </c>
      <c r="W25" s="352">
        <v>3602</v>
      </c>
      <c r="X25" s="352"/>
      <c r="Y25" s="352"/>
      <c r="Z25" s="353">
        <f>IF(AC25&gt;W25,AC25-W25,0)</f>
        <v>0</v>
      </c>
      <c r="AA25" s="353">
        <f>IF(AC25&lt;W25,W25-AC25,0)</f>
        <v>0</v>
      </c>
      <c r="AB25" s="352">
        <v>3602</v>
      </c>
      <c r="AC25" s="352">
        <v>3602</v>
      </c>
      <c r="AD25" s="352"/>
      <c r="AE25" s="352"/>
      <c r="AF25" s="431">
        <f t="shared" si="11"/>
        <v>0</v>
      </c>
      <c r="AG25" s="431">
        <f t="shared" si="12"/>
        <v>3602</v>
      </c>
      <c r="AH25" s="352"/>
      <c r="AI25" s="352"/>
      <c r="AJ25" s="352"/>
      <c r="AK25" s="361" t="s">
        <v>806</v>
      </c>
      <c r="AM25" s="329"/>
      <c r="AN25" s="332"/>
      <c r="AO25" s="349"/>
    </row>
    <row r="26" spans="1:43" ht="40.5" customHeight="1" x14ac:dyDescent="0.25">
      <c r="A26" s="426" t="s">
        <v>650</v>
      </c>
      <c r="B26" s="427" t="s">
        <v>747</v>
      </c>
      <c r="C26" s="427"/>
      <c r="D26" s="427"/>
      <c r="E26" s="427"/>
      <c r="F26" s="427"/>
      <c r="G26" s="428" t="s">
        <v>761</v>
      </c>
      <c r="H26" s="352">
        <v>1550</v>
      </c>
      <c r="I26" s="352">
        <v>1550</v>
      </c>
      <c r="J26" s="353">
        <f t="shared" ref="J26:J27" si="14">K26+P26</f>
        <v>0</v>
      </c>
      <c r="K26" s="393"/>
      <c r="L26" s="394"/>
      <c r="M26" s="394"/>
      <c r="N26" s="394"/>
      <c r="O26" s="394"/>
      <c r="P26" s="394"/>
      <c r="Q26" s="394"/>
      <c r="R26" s="356">
        <v>1</v>
      </c>
      <c r="S26" s="356"/>
      <c r="T26" s="353">
        <f t="shared" ref="T26:T27" si="15">K26+P26+S26</f>
        <v>0</v>
      </c>
      <c r="U26" s="347">
        <f t="shared" ref="U26:U27" si="16">K26+P26+T26</f>
        <v>0</v>
      </c>
      <c r="V26" s="352">
        <f>W26*100/98</f>
        <v>724.48979591836735</v>
      </c>
      <c r="W26" s="352">
        <v>710</v>
      </c>
      <c r="X26" s="352"/>
      <c r="Y26" s="352"/>
      <c r="Z26" s="353">
        <f t="shared" ref="Z26:Z27" si="17">IF(AC26&gt;W26,AC26-W26,0)</f>
        <v>0</v>
      </c>
      <c r="AA26" s="353">
        <f t="shared" ref="AA26:AA27" si="18">IF(AC26&lt;W26,W26-AC26,0)</f>
        <v>710</v>
      </c>
      <c r="AB26" s="352">
        <f>AC26</f>
        <v>0</v>
      </c>
      <c r="AC26" s="352"/>
      <c r="AD26" s="352"/>
      <c r="AE26" s="352"/>
      <c r="AF26" s="431">
        <f t="shared" si="11"/>
        <v>1452</v>
      </c>
      <c r="AG26" s="431">
        <f t="shared" si="12"/>
        <v>0</v>
      </c>
      <c r="AH26" s="352">
        <f>1404+48</f>
        <v>1452</v>
      </c>
      <c r="AI26" s="352"/>
      <c r="AJ26" s="352"/>
      <c r="AK26" s="384"/>
    </row>
    <row r="27" spans="1:43" ht="45.75" customHeight="1" x14ac:dyDescent="0.25">
      <c r="A27" s="466" t="s">
        <v>208</v>
      </c>
      <c r="B27" s="458" t="s">
        <v>748</v>
      </c>
      <c r="C27" s="458"/>
      <c r="D27" s="458"/>
      <c r="E27" s="458"/>
      <c r="F27" s="458"/>
      <c r="G27" s="435" t="s">
        <v>762</v>
      </c>
      <c r="H27" s="459">
        <v>1500</v>
      </c>
      <c r="I27" s="459">
        <v>1500</v>
      </c>
      <c r="J27" s="460">
        <f t="shared" si="14"/>
        <v>0</v>
      </c>
      <c r="K27" s="461"/>
      <c r="L27" s="462"/>
      <c r="M27" s="462"/>
      <c r="N27" s="462"/>
      <c r="O27" s="462"/>
      <c r="P27" s="462"/>
      <c r="Q27" s="462"/>
      <c r="R27" s="463">
        <v>1</v>
      </c>
      <c r="S27" s="463"/>
      <c r="T27" s="460">
        <f t="shared" si="15"/>
        <v>0</v>
      </c>
      <c r="U27" s="464">
        <f t="shared" si="16"/>
        <v>0</v>
      </c>
      <c r="V27" s="459">
        <f>W27*100/98</f>
        <v>663.26530612244903</v>
      </c>
      <c r="W27" s="459">
        <v>650</v>
      </c>
      <c r="X27" s="459"/>
      <c r="Y27" s="459"/>
      <c r="Z27" s="460">
        <f t="shared" si="17"/>
        <v>0</v>
      </c>
      <c r="AA27" s="460">
        <f t="shared" si="18"/>
        <v>650</v>
      </c>
      <c r="AB27" s="459">
        <f>AC27</f>
        <v>0</v>
      </c>
      <c r="AC27" s="459"/>
      <c r="AD27" s="459"/>
      <c r="AE27" s="459"/>
      <c r="AF27" s="465">
        <f t="shared" si="11"/>
        <v>1500</v>
      </c>
      <c r="AG27" s="465">
        <f t="shared" si="12"/>
        <v>0</v>
      </c>
      <c r="AH27" s="459">
        <v>1500</v>
      </c>
      <c r="AI27" s="459"/>
      <c r="AJ27" s="459"/>
      <c r="AK27" s="368"/>
    </row>
    <row r="28" spans="1:43" ht="39.75" customHeight="1" x14ac:dyDescent="0.25">
      <c r="A28" s="426">
        <v>4</v>
      </c>
      <c r="B28" s="429" t="s">
        <v>743</v>
      </c>
      <c r="C28" s="467"/>
      <c r="D28" s="467"/>
      <c r="E28" s="467"/>
      <c r="F28" s="467"/>
      <c r="G28" s="468"/>
      <c r="H28" s="431">
        <v>653</v>
      </c>
      <c r="I28" s="431">
        <v>650</v>
      </c>
      <c r="J28" s="467"/>
      <c r="K28" s="467"/>
      <c r="L28" s="467"/>
      <c r="M28" s="467"/>
      <c r="N28" s="467"/>
      <c r="O28" s="467"/>
      <c r="P28" s="467"/>
      <c r="Q28" s="467"/>
      <c r="R28" s="467"/>
      <c r="S28" s="467"/>
      <c r="T28" s="467"/>
      <c r="U28" s="467"/>
      <c r="V28" s="467"/>
      <c r="W28" s="467"/>
      <c r="X28" s="467"/>
      <c r="Y28" s="467"/>
      <c r="Z28" s="467"/>
      <c r="AA28" s="467"/>
      <c r="AB28" s="467"/>
      <c r="AC28" s="467"/>
      <c r="AD28" s="467"/>
      <c r="AE28" s="467"/>
      <c r="AF28" s="431">
        <f t="shared" si="11"/>
        <v>650</v>
      </c>
      <c r="AG28" s="431">
        <f t="shared" si="12"/>
        <v>0</v>
      </c>
      <c r="AH28" s="431">
        <v>650</v>
      </c>
      <c r="AI28" s="467"/>
      <c r="AJ28" s="467"/>
      <c r="AK28" s="342"/>
    </row>
  </sheetData>
  <mergeCells count="58">
    <mergeCell ref="AF5:AG5"/>
    <mergeCell ref="AF6:AF10"/>
    <mergeCell ref="AG6:AG10"/>
    <mergeCell ref="AI8:AI10"/>
    <mergeCell ref="AJ8:AJ10"/>
    <mergeCell ref="AH6:AH10"/>
    <mergeCell ref="AI6:AJ7"/>
    <mergeCell ref="V6:V10"/>
    <mergeCell ref="W6:Y7"/>
    <mergeCell ref="AB6:AB10"/>
    <mergeCell ref="K9:K10"/>
    <mergeCell ref="L9:L10"/>
    <mergeCell ref="T5:T10"/>
    <mergeCell ref="V5:Y5"/>
    <mergeCell ref="X9:X10"/>
    <mergeCell ref="S8:S10"/>
    <mergeCell ref="W8:W10"/>
    <mergeCell ref="X8:Y8"/>
    <mergeCell ref="AC6:AE7"/>
    <mergeCell ref="AC8:AC10"/>
    <mergeCell ref="AD8:AE8"/>
    <mergeCell ref="Y9:Y10"/>
    <mergeCell ref="AD9:AD10"/>
    <mergeCell ref="AE9:AE10"/>
    <mergeCell ref="Z5:Z10"/>
    <mergeCell ref="AA5:AA10"/>
    <mergeCell ref="AB5:AE5"/>
    <mergeCell ref="H6:I7"/>
    <mergeCell ref="J6:J10"/>
    <mergeCell ref="K6:Q6"/>
    <mergeCell ref="R6:R10"/>
    <mergeCell ref="J5:Q5"/>
    <mergeCell ref="H8:H10"/>
    <mergeCell ref="I8:I10"/>
    <mergeCell ref="K8:L8"/>
    <mergeCell ref="M8:O8"/>
    <mergeCell ref="P8:P10"/>
    <mergeCell ref="M9:M10"/>
    <mergeCell ref="N9:O9"/>
    <mergeCell ref="Q8:Q10"/>
    <mergeCell ref="K7:O7"/>
    <mergeCell ref="P7:Q7"/>
    <mergeCell ref="AK18:AK22"/>
    <mergeCell ref="A1:AL1"/>
    <mergeCell ref="A2:AL2"/>
    <mergeCell ref="A3:AK3"/>
    <mergeCell ref="A5:A10"/>
    <mergeCell ref="B5:B10"/>
    <mergeCell ref="C5:C10"/>
    <mergeCell ref="D5:E5"/>
    <mergeCell ref="F5:F10"/>
    <mergeCell ref="G5:I5"/>
    <mergeCell ref="AH5:AJ5"/>
    <mergeCell ref="AK5:AK10"/>
    <mergeCell ref="AL5:AL10"/>
    <mergeCell ref="D6:D10"/>
    <mergeCell ref="E6:E10"/>
    <mergeCell ref="G6:G10"/>
  </mergeCells>
  <pageMargins left="0.70866141732283472" right="0.70866141732283472" top="0.74803149606299213" bottom="0.74803149606299213" header="0.31496062992125984" footer="0.31496062992125984"/>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351"/>
  <sheetViews>
    <sheetView showZeros="0" view="pageBreakPreview" zoomScale="55" zoomScaleNormal="55" zoomScaleSheetLayoutView="55" workbookViewId="0">
      <pane xSplit="6" ySplit="9" topLeftCell="G10" activePane="bottomRight" state="frozen"/>
      <selection pane="topRight" activeCell="G1" sqref="G1"/>
      <selection pane="bottomLeft" activeCell="A10" sqref="A10"/>
      <selection pane="bottomRight" activeCell="AH19" sqref="AH19"/>
    </sheetView>
  </sheetViews>
  <sheetFormatPr defaultRowHeight="18.75" x14ac:dyDescent="0.25"/>
  <cols>
    <col min="1" max="1" width="8.28515625" style="314" customWidth="1"/>
    <col min="2" max="2" width="42" style="315" customWidth="1"/>
    <col min="3" max="4" width="10" style="316" hidden="1" customWidth="1"/>
    <col min="5" max="5" width="10.42578125" style="316" hidden="1" customWidth="1"/>
    <col min="6" max="6" width="9.42578125" style="316" hidden="1" customWidth="1"/>
    <col min="7" max="7" width="21.42578125" style="316" customWidth="1"/>
    <col min="8" max="9" width="14.7109375" style="312" customWidth="1"/>
    <col min="10" max="10" width="14.7109375" style="312" hidden="1" customWidth="1"/>
    <col min="11" max="11" width="14" style="312" hidden="1" customWidth="1"/>
    <col min="12" max="13" width="14.42578125" style="312" hidden="1" customWidth="1"/>
    <col min="14" max="17" width="12.85546875" style="312" hidden="1" customWidth="1"/>
    <col min="18" max="19" width="14.85546875" style="312" hidden="1" customWidth="1"/>
    <col min="20" max="20" width="15.42578125" style="312" customWidth="1"/>
    <col min="21" max="22" width="12.42578125" style="312" hidden="1" customWidth="1"/>
    <col min="23" max="23" width="12.85546875" style="312" hidden="1" customWidth="1"/>
    <col min="24" max="24" width="14.5703125" style="312" customWidth="1"/>
    <col min="25" max="27" width="12.42578125" style="312" hidden="1" customWidth="1"/>
    <col min="28" max="28" width="14" style="312" customWidth="1"/>
    <col min="29" max="34" width="11.85546875" style="312" customWidth="1"/>
    <col min="35" max="35" width="14" style="312" customWidth="1"/>
    <col min="36" max="38" width="11.85546875" style="312" customWidth="1"/>
    <col min="39" max="39" width="23.28515625" style="312" customWidth="1"/>
    <col min="40" max="40" width="15.28515625" style="312" customWidth="1"/>
    <col min="41" max="41" width="13.140625" style="268" customWidth="1"/>
    <col min="42" max="43" width="8.85546875" style="268" customWidth="1"/>
    <col min="44" max="44" width="12.85546875" style="268" customWidth="1"/>
    <col min="45" max="48" width="8.85546875" style="268" customWidth="1"/>
    <col min="49" max="49" width="15.42578125" style="268" customWidth="1"/>
    <col min="50" max="50" width="14.28515625" style="268" customWidth="1"/>
    <col min="51" max="263" width="9" style="268"/>
    <col min="264" max="264" width="8.28515625" style="268" customWidth="1"/>
    <col min="265" max="265" width="42" style="268" customWidth="1"/>
    <col min="266" max="267" width="10" style="268" customWidth="1"/>
    <col min="268" max="268" width="10.42578125" style="268" customWidth="1"/>
    <col min="269" max="269" width="9.42578125" style="268" customWidth="1"/>
    <col min="270" max="270" width="16.28515625" style="268" customWidth="1"/>
    <col min="271" max="272" width="14.7109375" style="268" customWidth="1"/>
    <col min="273" max="282" width="0" style="268" hidden="1" customWidth="1"/>
    <col min="283" max="283" width="15.42578125" style="268" customWidth="1"/>
    <col min="284" max="284" width="14.140625" style="268" customWidth="1"/>
    <col min="285" max="286" width="14" style="268" customWidth="1"/>
    <col min="287" max="287" width="15.140625" style="268" customWidth="1"/>
    <col min="288" max="290" width="12.42578125" style="268" customWidth="1"/>
    <col min="291" max="291" width="14" style="268" customWidth="1"/>
    <col min="292" max="294" width="11.85546875" style="268" customWidth="1"/>
    <col min="295" max="295" width="22.42578125" style="268" customWidth="1"/>
    <col min="296" max="296" width="15.28515625" style="268" customWidth="1"/>
    <col min="297" max="297" width="13.140625" style="268" customWidth="1"/>
    <col min="298" max="299" width="8.85546875" style="268" customWidth="1"/>
    <col min="300" max="300" width="12.85546875" style="268" customWidth="1"/>
    <col min="301" max="304" width="8.85546875" style="268" customWidth="1"/>
    <col min="305" max="305" width="15.42578125" style="268" customWidth="1"/>
    <col min="306" max="306" width="14.28515625" style="268" customWidth="1"/>
    <col min="307" max="519" width="9" style="268"/>
    <col min="520" max="520" width="8.28515625" style="268" customWidth="1"/>
    <col min="521" max="521" width="42" style="268" customWidth="1"/>
    <col min="522" max="523" width="10" style="268" customWidth="1"/>
    <col min="524" max="524" width="10.42578125" style="268" customWidth="1"/>
    <col min="525" max="525" width="9.42578125" style="268" customWidth="1"/>
    <col min="526" max="526" width="16.28515625" style="268" customWidth="1"/>
    <col min="527" max="528" width="14.7109375" style="268" customWidth="1"/>
    <col min="529" max="538" width="0" style="268" hidden="1" customWidth="1"/>
    <col min="539" max="539" width="15.42578125" style="268" customWidth="1"/>
    <col min="540" max="540" width="14.140625" style="268" customWidth="1"/>
    <col min="541" max="542" width="14" style="268" customWidth="1"/>
    <col min="543" max="543" width="15.140625" style="268" customWidth="1"/>
    <col min="544" max="546" width="12.42578125" style="268" customWidth="1"/>
    <col min="547" max="547" width="14" style="268" customWidth="1"/>
    <col min="548" max="550" width="11.85546875" style="268" customWidth="1"/>
    <col min="551" max="551" width="22.42578125" style="268" customWidth="1"/>
    <col min="552" max="552" width="15.28515625" style="268" customWidth="1"/>
    <col min="553" max="553" width="13.140625" style="268" customWidth="1"/>
    <col min="554" max="555" width="8.85546875" style="268" customWidth="1"/>
    <col min="556" max="556" width="12.85546875" style="268" customWidth="1"/>
    <col min="557" max="560" width="8.85546875" style="268" customWidth="1"/>
    <col min="561" max="561" width="15.42578125" style="268" customWidth="1"/>
    <col min="562" max="562" width="14.28515625" style="268" customWidth="1"/>
    <col min="563" max="775" width="9" style="268"/>
    <col min="776" max="776" width="8.28515625" style="268" customWidth="1"/>
    <col min="777" max="777" width="42" style="268" customWidth="1"/>
    <col min="778" max="779" width="10" style="268" customWidth="1"/>
    <col min="780" max="780" width="10.42578125" style="268" customWidth="1"/>
    <col min="781" max="781" width="9.42578125" style="268" customWidth="1"/>
    <col min="782" max="782" width="16.28515625" style="268" customWidth="1"/>
    <col min="783" max="784" width="14.7109375" style="268" customWidth="1"/>
    <col min="785" max="794" width="0" style="268" hidden="1" customWidth="1"/>
    <col min="795" max="795" width="15.42578125" style="268" customWidth="1"/>
    <col min="796" max="796" width="14.140625" style="268" customWidth="1"/>
    <col min="797" max="798" width="14" style="268" customWidth="1"/>
    <col min="799" max="799" width="15.140625" style="268" customWidth="1"/>
    <col min="800" max="802" width="12.42578125" style="268" customWidth="1"/>
    <col min="803" max="803" width="14" style="268" customWidth="1"/>
    <col min="804" max="806" width="11.85546875" style="268" customWidth="1"/>
    <col min="807" max="807" width="22.42578125" style="268" customWidth="1"/>
    <col min="808" max="808" width="15.28515625" style="268" customWidth="1"/>
    <col min="809" max="809" width="13.140625" style="268" customWidth="1"/>
    <col min="810" max="811" width="8.85546875" style="268" customWidth="1"/>
    <col min="812" max="812" width="12.85546875" style="268" customWidth="1"/>
    <col min="813" max="816" width="8.85546875" style="268" customWidth="1"/>
    <col min="817" max="817" width="15.42578125" style="268" customWidth="1"/>
    <col min="818" max="818" width="14.28515625" style="268" customWidth="1"/>
    <col min="819" max="1031" width="9" style="268"/>
    <col min="1032" max="1032" width="8.28515625" style="268" customWidth="1"/>
    <col min="1033" max="1033" width="42" style="268" customWidth="1"/>
    <col min="1034" max="1035" width="10" style="268" customWidth="1"/>
    <col min="1036" max="1036" width="10.42578125" style="268" customWidth="1"/>
    <col min="1037" max="1037" width="9.42578125" style="268" customWidth="1"/>
    <col min="1038" max="1038" width="16.28515625" style="268" customWidth="1"/>
    <col min="1039" max="1040" width="14.7109375" style="268" customWidth="1"/>
    <col min="1041" max="1050" width="0" style="268" hidden="1" customWidth="1"/>
    <col min="1051" max="1051" width="15.42578125" style="268" customWidth="1"/>
    <col min="1052" max="1052" width="14.140625" style="268" customWidth="1"/>
    <col min="1053" max="1054" width="14" style="268" customWidth="1"/>
    <col min="1055" max="1055" width="15.140625" style="268" customWidth="1"/>
    <col min="1056" max="1058" width="12.42578125" style="268" customWidth="1"/>
    <col min="1059" max="1059" width="14" style="268" customWidth="1"/>
    <col min="1060" max="1062" width="11.85546875" style="268" customWidth="1"/>
    <col min="1063" max="1063" width="22.42578125" style="268" customWidth="1"/>
    <col min="1064" max="1064" width="15.28515625" style="268" customWidth="1"/>
    <col min="1065" max="1065" width="13.140625" style="268" customWidth="1"/>
    <col min="1066" max="1067" width="8.85546875" style="268" customWidth="1"/>
    <col min="1068" max="1068" width="12.85546875" style="268" customWidth="1"/>
    <col min="1069" max="1072" width="8.85546875" style="268" customWidth="1"/>
    <col min="1073" max="1073" width="15.42578125" style="268" customWidth="1"/>
    <col min="1074" max="1074" width="14.28515625" style="268" customWidth="1"/>
    <col min="1075" max="1287" width="9" style="268"/>
    <col min="1288" max="1288" width="8.28515625" style="268" customWidth="1"/>
    <col min="1289" max="1289" width="42" style="268" customWidth="1"/>
    <col min="1290" max="1291" width="10" style="268" customWidth="1"/>
    <col min="1292" max="1292" width="10.42578125" style="268" customWidth="1"/>
    <col min="1293" max="1293" width="9.42578125" style="268" customWidth="1"/>
    <col min="1294" max="1294" width="16.28515625" style="268" customWidth="1"/>
    <col min="1295" max="1296" width="14.7109375" style="268" customWidth="1"/>
    <col min="1297" max="1306" width="0" style="268" hidden="1" customWidth="1"/>
    <col min="1307" max="1307" width="15.42578125" style="268" customWidth="1"/>
    <col min="1308" max="1308" width="14.140625" style="268" customWidth="1"/>
    <col min="1309" max="1310" width="14" style="268" customWidth="1"/>
    <col min="1311" max="1311" width="15.140625" style="268" customWidth="1"/>
    <col min="1312" max="1314" width="12.42578125" style="268" customWidth="1"/>
    <col min="1315" max="1315" width="14" style="268" customWidth="1"/>
    <col min="1316" max="1318" width="11.85546875" style="268" customWidth="1"/>
    <col min="1319" max="1319" width="22.42578125" style="268" customWidth="1"/>
    <col min="1320" max="1320" width="15.28515625" style="268" customWidth="1"/>
    <col min="1321" max="1321" width="13.140625" style="268" customWidth="1"/>
    <col min="1322" max="1323" width="8.85546875" style="268" customWidth="1"/>
    <col min="1324" max="1324" width="12.85546875" style="268" customWidth="1"/>
    <col min="1325" max="1328" width="8.85546875" style="268" customWidth="1"/>
    <col min="1329" max="1329" width="15.42578125" style="268" customWidth="1"/>
    <col min="1330" max="1330" width="14.28515625" style="268" customWidth="1"/>
    <col min="1331" max="1543" width="9" style="268"/>
    <col min="1544" max="1544" width="8.28515625" style="268" customWidth="1"/>
    <col min="1545" max="1545" width="42" style="268" customWidth="1"/>
    <col min="1546" max="1547" width="10" style="268" customWidth="1"/>
    <col min="1548" max="1548" width="10.42578125" style="268" customWidth="1"/>
    <col min="1549" max="1549" width="9.42578125" style="268" customWidth="1"/>
    <col min="1550" max="1550" width="16.28515625" style="268" customWidth="1"/>
    <col min="1551" max="1552" width="14.7109375" style="268" customWidth="1"/>
    <col min="1553" max="1562" width="0" style="268" hidden="1" customWidth="1"/>
    <col min="1563" max="1563" width="15.42578125" style="268" customWidth="1"/>
    <col min="1564" max="1564" width="14.140625" style="268" customWidth="1"/>
    <col min="1565" max="1566" width="14" style="268" customWidth="1"/>
    <col min="1567" max="1567" width="15.140625" style="268" customWidth="1"/>
    <col min="1568" max="1570" width="12.42578125" style="268" customWidth="1"/>
    <col min="1571" max="1571" width="14" style="268" customWidth="1"/>
    <col min="1572" max="1574" width="11.85546875" style="268" customWidth="1"/>
    <col min="1575" max="1575" width="22.42578125" style="268" customWidth="1"/>
    <col min="1576" max="1576" width="15.28515625" style="268" customWidth="1"/>
    <col min="1577" max="1577" width="13.140625" style="268" customWidth="1"/>
    <col min="1578" max="1579" width="8.85546875" style="268" customWidth="1"/>
    <col min="1580" max="1580" width="12.85546875" style="268" customWidth="1"/>
    <col min="1581" max="1584" width="8.85546875" style="268" customWidth="1"/>
    <col min="1585" max="1585" width="15.42578125" style="268" customWidth="1"/>
    <col min="1586" max="1586" width="14.28515625" style="268" customWidth="1"/>
    <col min="1587" max="1799" width="9" style="268"/>
    <col min="1800" max="1800" width="8.28515625" style="268" customWidth="1"/>
    <col min="1801" max="1801" width="42" style="268" customWidth="1"/>
    <col min="1802" max="1803" width="10" style="268" customWidth="1"/>
    <col min="1804" max="1804" width="10.42578125" style="268" customWidth="1"/>
    <col min="1805" max="1805" width="9.42578125" style="268" customWidth="1"/>
    <col min="1806" max="1806" width="16.28515625" style="268" customWidth="1"/>
    <col min="1807" max="1808" width="14.7109375" style="268" customWidth="1"/>
    <col min="1809" max="1818" width="0" style="268" hidden="1" customWidth="1"/>
    <col min="1819" max="1819" width="15.42578125" style="268" customWidth="1"/>
    <col min="1820" max="1820" width="14.140625" style="268" customWidth="1"/>
    <col min="1821" max="1822" width="14" style="268" customWidth="1"/>
    <col min="1823" max="1823" width="15.140625" style="268" customWidth="1"/>
    <col min="1824" max="1826" width="12.42578125" style="268" customWidth="1"/>
    <col min="1827" max="1827" width="14" style="268" customWidth="1"/>
    <col min="1828" max="1830" width="11.85546875" style="268" customWidth="1"/>
    <col min="1831" max="1831" width="22.42578125" style="268" customWidth="1"/>
    <col min="1832" max="1832" width="15.28515625" style="268" customWidth="1"/>
    <col min="1833" max="1833" width="13.140625" style="268" customWidth="1"/>
    <col min="1834" max="1835" width="8.85546875" style="268" customWidth="1"/>
    <col min="1836" max="1836" width="12.85546875" style="268" customWidth="1"/>
    <col min="1837" max="1840" width="8.85546875" style="268" customWidth="1"/>
    <col min="1841" max="1841" width="15.42578125" style="268" customWidth="1"/>
    <col min="1842" max="1842" width="14.28515625" style="268" customWidth="1"/>
    <col min="1843" max="2055" width="9" style="268"/>
    <col min="2056" max="2056" width="8.28515625" style="268" customWidth="1"/>
    <col min="2057" max="2057" width="42" style="268" customWidth="1"/>
    <col min="2058" max="2059" width="10" style="268" customWidth="1"/>
    <col min="2060" max="2060" width="10.42578125" style="268" customWidth="1"/>
    <col min="2061" max="2061" width="9.42578125" style="268" customWidth="1"/>
    <col min="2062" max="2062" width="16.28515625" style="268" customWidth="1"/>
    <col min="2063" max="2064" width="14.7109375" style="268" customWidth="1"/>
    <col min="2065" max="2074" width="0" style="268" hidden="1" customWidth="1"/>
    <col min="2075" max="2075" width="15.42578125" style="268" customWidth="1"/>
    <col min="2076" max="2076" width="14.140625" style="268" customWidth="1"/>
    <col min="2077" max="2078" width="14" style="268" customWidth="1"/>
    <col min="2079" max="2079" width="15.140625" style="268" customWidth="1"/>
    <col min="2080" max="2082" width="12.42578125" style="268" customWidth="1"/>
    <col min="2083" max="2083" width="14" style="268" customWidth="1"/>
    <col min="2084" max="2086" width="11.85546875" style="268" customWidth="1"/>
    <col min="2087" max="2087" width="22.42578125" style="268" customWidth="1"/>
    <col min="2088" max="2088" width="15.28515625" style="268" customWidth="1"/>
    <col min="2089" max="2089" width="13.140625" style="268" customWidth="1"/>
    <col min="2090" max="2091" width="8.85546875" style="268" customWidth="1"/>
    <col min="2092" max="2092" width="12.85546875" style="268" customWidth="1"/>
    <col min="2093" max="2096" width="8.85546875" style="268" customWidth="1"/>
    <col min="2097" max="2097" width="15.42578125" style="268" customWidth="1"/>
    <col min="2098" max="2098" width="14.28515625" style="268" customWidth="1"/>
    <col min="2099" max="2311" width="9" style="268"/>
    <col min="2312" max="2312" width="8.28515625" style="268" customWidth="1"/>
    <col min="2313" max="2313" width="42" style="268" customWidth="1"/>
    <col min="2314" max="2315" width="10" style="268" customWidth="1"/>
    <col min="2316" max="2316" width="10.42578125" style="268" customWidth="1"/>
    <col min="2317" max="2317" width="9.42578125" style="268" customWidth="1"/>
    <col min="2318" max="2318" width="16.28515625" style="268" customWidth="1"/>
    <col min="2319" max="2320" width="14.7109375" style="268" customWidth="1"/>
    <col min="2321" max="2330" width="0" style="268" hidden="1" customWidth="1"/>
    <col min="2331" max="2331" width="15.42578125" style="268" customWidth="1"/>
    <col min="2332" max="2332" width="14.140625" style="268" customWidth="1"/>
    <col min="2333" max="2334" width="14" style="268" customWidth="1"/>
    <col min="2335" max="2335" width="15.140625" style="268" customWidth="1"/>
    <col min="2336" max="2338" width="12.42578125" style="268" customWidth="1"/>
    <col min="2339" max="2339" width="14" style="268" customWidth="1"/>
    <col min="2340" max="2342" width="11.85546875" style="268" customWidth="1"/>
    <col min="2343" max="2343" width="22.42578125" style="268" customWidth="1"/>
    <col min="2344" max="2344" width="15.28515625" style="268" customWidth="1"/>
    <col min="2345" max="2345" width="13.140625" style="268" customWidth="1"/>
    <col min="2346" max="2347" width="8.85546875" style="268" customWidth="1"/>
    <col min="2348" max="2348" width="12.85546875" style="268" customWidth="1"/>
    <col min="2349" max="2352" width="8.85546875" style="268" customWidth="1"/>
    <col min="2353" max="2353" width="15.42578125" style="268" customWidth="1"/>
    <col min="2354" max="2354" width="14.28515625" style="268" customWidth="1"/>
    <col min="2355" max="2567" width="9" style="268"/>
    <col min="2568" max="2568" width="8.28515625" style="268" customWidth="1"/>
    <col min="2569" max="2569" width="42" style="268" customWidth="1"/>
    <col min="2570" max="2571" width="10" style="268" customWidth="1"/>
    <col min="2572" max="2572" width="10.42578125" style="268" customWidth="1"/>
    <col min="2573" max="2573" width="9.42578125" style="268" customWidth="1"/>
    <col min="2574" max="2574" width="16.28515625" style="268" customWidth="1"/>
    <col min="2575" max="2576" width="14.7109375" style="268" customWidth="1"/>
    <col min="2577" max="2586" width="0" style="268" hidden="1" customWidth="1"/>
    <col min="2587" max="2587" width="15.42578125" style="268" customWidth="1"/>
    <col min="2588" max="2588" width="14.140625" style="268" customWidth="1"/>
    <col min="2589" max="2590" width="14" style="268" customWidth="1"/>
    <col min="2591" max="2591" width="15.140625" style="268" customWidth="1"/>
    <col min="2592" max="2594" width="12.42578125" style="268" customWidth="1"/>
    <col min="2595" max="2595" width="14" style="268" customWidth="1"/>
    <col min="2596" max="2598" width="11.85546875" style="268" customWidth="1"/>
    <col min="2599" max="2599" width="22.42578125" style="268" customWidth="1"/>
    <col min="2600" max="2600" width="15.28515625" style="268" customWidth="1"/>
    <col min="2601" max="2601" width="13.140625" style="268" customWidth="1"/>
    <col min="2602" max="2603" width="8.85546875" style="268" customWidth="1"/>
    <col min="2604" max="2604" width="12.85546875" style="268" customWidth="1"/>
    <col min="2605" max="2608" width="8.85546875" style="268" customWidth="1"/>
    <col min="2609" max="2609" width="15.42578125" style="268" customWidth="1"/>
    <col min="2610" max="2610" width="14.28515625" style="268" customWidth="1"/>
    <col min="2611" max="2823" width="9" style="268"/>
    <col min="2824" max="2824" width="8.28515625" style="268" customWidth="1"/>
    <col min="2825" max="2825" width="42" style="268" customWidth="1"/>
    <col min="2826" max="2827" width="10" style="268" customWidth="1"/>
    <col min="2828" max="2828" width="10.42578125" style="268" customWidth="1"/>
    <col min="2829" max="2829" width="9.42578125" style="268" customWidth="1"/>
    <col min="2830" max="2830" width="16.28515625" style="268" customWidth="1"/>
    <col min="2831" max="2832" width="14.7109375" style="268" customWidth="1"/>
    <col min="2833" max="2842" width="0" style="268" hidden="1" customWidth="1"/>
    <col min="2843" max="2843" width="15.42578125" style="268" customWidth="1"/>
    <col min="2844" max="2844" width="14.140625" style="268" customWidth="1"/>
    <col min="2845" max="2846" width="14" style="268" customWidth="1"/>
    <col min="2847" max="2847" width="15.140625" style="268" customWidth="1"/>
    <col min="2848" max="2850" width="12.42578125" style="268" customWidth="1"/>
    <col min="2851" max="2851" width="14" style="268" customWidth="1"/>
    <col min="2852" max="2854" width="11.85546875" style="268" customWidth="1"/>
    <col min="2855" max="2855" width="22.42578125" style="268" customWidth="1"/>
    <col min="2856" max="2856" width="15.28515625" style="268" customWidth="1"/>
    <col min="2857" max="2857" width="13.140625" style="268" customWidth="1"/>
    <col min="2858" max="2859" width="8.85546875" style="268" customWidth="1"/>
    <col min="2860" max="2860" width="12.85546875" style="268" customWidth="1"/>
    <col min="2861" max="2864" width="8.85546875" style="268" customWidth="1"/>
    <col min="2865" max="2865" width="15.42578125" style="268" customWidth="1"/>
    <col min="2866" max="2866" width="14.28515625" style="268" customWidth="1"/>
    <col min="2867" max="3079" width="9" style="268"/>
    <col min="3080" max="3080" width="8.28515625" style="268" customWidth="1"/>
    <col min="3081" max="3081" width="42" style="268" customWidth="1"/>
    <col min="3082" max="3083" width="10" style="268" customWidth="1"/>
    <col min="3084" max="3084" width="10.42578125" style="268" customWidth="1"/>
    <col min="3085" max="3085" width="9.42578125" style="268" customWidth="1"/>
    <col min="3086" max="3086" width="16.28515625" style="268" customWidth="1"/>
    <col min="3087" max="3088" width="14.7109375" style="268" customWidth="1"/>
    <col min="3089" max="3098" width="0" style="268" hidden="1" customWidth="1"/>
    <col min="3099" max="3099" width="15.42578125" style="268" customWidth="1"/>
    <col min="3100" max="3100" width="14.140625" style="268" customWidth="1"/>
    <col min="3101" max="3102" width="14" style="268" customWidth="1"/>
    <col min="3103" max="3103" width="15.140625" style="268" customWidth="1"/>
    <col min="3104" max="3106" width="12.42578125" style="268" customWidth="1"/>
    <col min="3107" max="3107" width="14" style="268" customWidth="1"/>
    <col min="3108" max="3110" width="11.85546875" style="268" customWidth="1"/>
    <col min="3111" max="3111" width="22.42578125" style="268" customWidth="1"/>
    <col min="3112" max="3112" width="15.28515625" style="268" customWidth="1"/>
    <col min="3113" max="3113" width="13.140625" style="268" customWidth="1"/>
    <col min="3114" max="3115" width="8.85546875" style="268" customWidth="1"/>
    <col min="3116" max="3116" width="12.85546875" style="268" customWidth="1"/>
    <col min="3117" max="3120" width="8.85546875" style="268" customWidth="1"/>
    <col min="3121" max="3121" width="15.42578125" style="268" customWidth="1"/>
    <col min="3122" max="3122" width="14.28515625" style="268" customWidth="1"/>
    <col min="3123" max="3335" width="9" style="268"/>
    <col min="3336" max="3336" width="8.28515625" style="268" customWidth="1"/>
    <col min="3337" max="3337" width="42" style="268" customWidth="1"/>
    <col min="3338" max="3339" width="10" style="268" customWidth="1"/>
    <col min="3340" max="3340" width="10.42578125" style="268" customWidth="1"/>
    <col min="3341" max="3341" width="9.42578125" style="268" customWidth="1"/>
    <col min="3342" max="3342" width="16.28515625" style="268" customWidth="1"/>
    <col min="3343" max="3344" width="14.7109375" style="268" customWidth="1"/>
    <col min="3345" max="3354" width="0" style="268" hidden="1" customWidth="1"/>
    <col min="3355" max="3355" width="15.42578125" style="268" customWidth="1"/>
    <col min="3356" max="3356" width="14.140625" style="268" customWidth="1"/>
    <col min="3357" max="3358" width="14" style="268" customWidth="1"/>
    <col min="3359" max="3359" width="15.140625" style="268" customWidth="1"/>
    <col min="3360" max="3362" width="12.42578125" style="268" customWidth="1"/>
    <col min="3363" max="3363" width="14" style="268" customWidth="1"/>
    <col min="3364" max="3366" width="11.85546875" style="268" customWidth="1"/>
    <col min="3367" max="3367" width="22.42578125" style="268" customWidth="1"/>
    <col min="3368" max="3368" width="15.28515625" style="268" customWidth="1"/>
    <col min="3369" max="3369" width="13.140625" style="268" customWidth="1"/>
    <col min="3370" max="3371" width="8.85546875" style="268" customWidth="1"/>
    <col min="3372" max="3372" width="12.85546875" style="268" customWidth="1"/>
    <col min="3373" max="3376" width="8.85546875" style="268" customWidth="1"/>
    <col min="3377" max="3377" width="15.42578125" style="268" customWidth="1"/>
    <col min="3378" max="3378" width="14.28515625" style="268" customWidth="1"/>
    <col min="3379" max="3591" width="9" style="268"/>
    <col min="3592" max="3592" width="8.28515625" style="268" customWidth="1"/>
    <col min="3593" max="3593" width="42" style="268" customWidth="1"/>
    <col min="3594" max="3595" width="10" style="268" customWidth="1"/>
    <col min="3596" max="3596" width="10.42578125" style="268" customWidth="1"/>
    <col min="3597" max="3597" width="9.42578125" style="268" customWidth="1"/>
    <col min="3598" max="3598" width="16.28515625" style="268" customWidth="1"/>
    <col min="3599" max="3600" width="14.7109375" style="268" customWidth="1"/>
    <col min="3601" max="3610" width="0" style="268" hidden="1" customWidth="1"/>
    <col min="3611" max="3611" width="15.42578125" style="268" customWidth="1"/>
    <col min="3612" max="3612" width="14.140625" style="268" customWidth="1"/>
    <col min="3613" max="3614" width="14" style="268" customWidth="1"/>
    <col min="3615" max="3615" width="15.140625" style="268" customWidth="1"/>
    <col min="3616" max="3618" width="12.42578125" style="268" customWidth="1"/>
    <col min="3619" max="3619" width="14" style="268" customWidth="1"/>
    <col min="3620" max="3622" width="11.85546875" style="268" customWidth="1"/>
    <col min="3623" max="3623" width="22.42578125" style="268" customWidth="1"/>
    <col min="3624" max="3624" width="15.28515625" style="268" customWidth="1"/>
    <col min="3625" max="3625" width="13.140625" style="268" customWidth="1"/>
    <col min="3626" max="3627" width="8.85546875" style="268" customWidth="1"/>
    <col min="3628" max="3628" width="12.85546875" style="268" customWidth="1"/>
    <col min="3629" max="3632" width="8.85546875" style="268" customWidth="1"/>
    <col min="3633" max="3633" width="15.42578125" style="268" customWidth="1"/>
    <col min="3634" max="3634" width="14.28515625" style="268" customWidth="1"/>
    <col min="3635" max="3847" width="9" style="268"/>
    <col min="3848" max="3848" width="8.28515625" style="268" customWidth="1"/>
    <col min="3849" max="3849" width="42" style="268" customWidth="1"/>
    <col min="3850" max="3851" width="10" style="268" customWidth="1"/>
    <col min="3852" max="3852" width="10.42578125" style="268" customWidth="1"/>
    <col min="3853" max="3853" width="9.42578125" style="268" customWidth="1"/>
    <col min="3854" max="3854" width="16.28515625" style="268" customWidth="1"/>
    <col min="3855" max="3856" width="14.7109375" style="268" customWidth="1"/>
    <col min="3857" max="3866" width="0" style="268" hidden="1" customWidth="1"/>
    <col min="3867" max="3867" width="15.42578125" style="268" customWidth="1"/>
    <col min="3868" max="3868" width="14.140625" style="268" customWidth="1"/>
    <col min="3869" max="3870" width="14" style="268" customWidth="1"/>
    <col min="3871" max="3871" width="15.140625" style="268" customWidth="1"/>
    <col min="3872" max="3874" width="12.42578125" style="268" customWidth="1"/>
    <col min="3875" max="3875" width="14" style="268" customWidth="1"/>
    <col min="3876" max="3878" width="11.85546875" style="268" customWidth="1"/>
    <col min="3879" max="3879" width="22.42578125" style="268" customWidth="1"/>
    <col min="3880" max="3880" width="15.28515625" style="268" customWidth="1"/>
    <col min="3881" max="3881" width="13.140625" style="268" customWidth="1"/>
    <col min="3882" max="3883" width="8.85546875" style="268" customWidth="1"/>
    <col min="3884" max="3884" width="12.85546875" style="268" customWidth="1"/>
    <col min="3885" max="3888" width="8.85546875" style="268" customWidth="1"/>
    <col min="3889" max="3889" width="15.42578125" style="268" customWidth="1"/>
    <col min="3890" max="3890" width="14.28515625" style="268" customWidth="1"/>
    <col min="3891" max="4103" width="9" style="268"/>
    <col min="4104" max="4104" width="8.28515625" style="268" customWidth="1"/>
    <col min="4105" max="4105" width="42" style="268" customWidth="1"/>
    <col min="4106" max="4107" width="10" style="268" customWidth="1"/>
    <col min="4108" max="4108" width="10.42578125" style="268" customWidth="1"/>
    <col min="4109" max="4109" width="9.42578125" style="268" customWidth="1"/>
    <col min="4110" max="4110" width="16.28515625" style="268" customWidth="1"/>
    <col min="4111" max="4112" width="14.7109375" style="268" customWidth="1"/>
    <col min="4113" max="4122" width="0" style="268" hidden="1" customWidth="1"/>
    <col min="4123" max="4123" width="15.42578125" style="268" customWidth="1"/>
    <col min="4124" max="4124" width="14.140625" style="268" customWidth="1"/>
    <col min="4125" max="4126" width="14" style="268" customWidth="1"/>
    <col min="4127" max="4127" width="15.140625" style="268" customWidth="1"/>
    <col min="4128" max="4130" width="12.42578125" style="268" customWidth="1"/>
    <col min="4131" max="4131" width="14" style="268" customWidth="1"/>
    <col min="4132" max="4134" width="11.85546875" style="268" customWidth="1"/>
    <col min="4135" max="4135" width="22.42578125" style="268" customWidth="1"/>
    <col min="4136" max="4136" width="15.28515625" style="268" customWidth="1"/>
    <col min="4137" max="4137" width="13.140625" style="268" customWidth="1"/>
    <col min="4138" max="4139" width="8.85546875" style="268" customWidth="1"/>
    <col min="4140" max="4140" width="12.85546875" style="268" customWidth="1"/>
    <col min="4141" max="4144" width="8.85546875" style="268" customWidth="1"/>
    <col min="4145" max="4145" width="15.42578125" style="268" customWidth="1"/>
    <col min="4146" max="4146" width="14.28515625" style="268" customWidth="1"/>
    <col min="4147" max="4359" width="9" style="268"/>
    <col min="4360" max="4360" width="8.28515625" style="268" customWidth="1"/>
    <col min="4361" max="4361" width="42" style="268" customWidth="1"/>
    <col min="4362" max="4363" width="10" style="268" customWidth="1"/>
    <col min="4364" max="4364" width="10.42578125" style="268" customWidth="1"/>
    <col min="4365" max="4365" width="9.42578125" style="268" customWidth="1"/>
    <col min="4366" max="4366" width="16.28515625" style="268" customWidth="1"/>
    <col min="4367" max="4368" width="14.7109375" style="268" customWidth="1"/>
    <col min="4369" max="4378" width="0" style="268" hidden="1" customWidth="1"/>
    <col min="4379" max="4379" width="15.42578125" style="268" customWidth="1"/>
    <col min="4380" max="4380" width="14.140625" style="268" customWidth="1"/>
    <col min="4381" max="4382" width="14" style="268" customWidth="1"/>
    <col min="4383" max="4383" width="15.140625" style="268" customWidth="1"/>
    <col min="4384" max="4386" width="12.42578125" style="268" customWidth="1"/>
    <col min="4387" max="4387" width="14" style="268" customWidth="1"/>
    <col min="4388" max="4390" width="11.85546875" style="268" customWidth="1"/>
    <col min="4391" max="4391" width="22.42578125" style="268" customWidth="1"/>
    <col min="4392" max="4392" width="15.28515625" style="268" customWidth="1"/>
    <col min="4393" max="4393" width="13.140625" style="268" customWidth="1"/>
    <col min="4394" max="4395" width="8.85546875" style="268" customWidth="1"/>
    <col min="4396" max="4396" width="12.85546875" style="268" customWidth="1"/>
    <col min="4397" max="4400" width="8.85546875" style="268" customWidth="1"/>
    <col min="4401" max="4401" width="15.42578125" style="268" customWidth="1"/>
    <col min="4402" max="4402" width="14.28515625" style="268" customWidth="1"/>
    <col min="4403" max="4615" width="9" style="268"/>
    <col min="4616" max="4616" width="8.28515625" style="268" customWidth="1"/>
    <col min="4617" max="4617" width="42" style="268" customWidth="1"/>
    <col min="4618" max="4619" width="10" style="268" customWidth="1"/>
    <col min="4620" max="4620" width="10.42578125" style="268" customWidth="1"/>
    <col min="4621" max="4621" width="9.42578125" style="268" customWidth="1"/>
    <col min="4622" max="4622" width="16.28515625" style="268" customWidth="1"/>
    <col min="4623" max="4624" width="14.7109375" style="268" customWidth="1"/>
    <col min="4625" max="4634" width="0" style="268" hidden="1" customWidth="1"/>
    <col min="4635" max="4635" width="15.42578125" style="268" customWidth="1"/>
    <col min="4636" max="4636" width="14.140625" style="268" customWidth="1"/>
    <col min="4637" max="4638" width="14" style="268" customWidth="1"/>
    <col min="4639" max="4639" width="15.140625" style="268" customWidth="1"/>
    <col min="4640" max="4642" width="12.42578125" style="268" customWidth="1"/>
    <col min="4643" max="4643" width="14" style="268" customWidth="1"/>
    <col min="4644" max="4646" width="11.85546875" style="268" customWidth="1"/>
    <col min="4647" max="4647" width="22.42578125" style="268" customWidth="1"/>
    <col min="4648" max="4648" width="15.28515625" style="268" customWidth="1"/>
    <col min="4649" max="4649" width="13.140625" style="268" customWidth="1"/>
    <col min="4650" max="4651" width="8.85546875" style="268" customWidth="1"/>
    <col min="4652" max="4652" width="12.85546875" style="268" customWidth="1"/>
    <col min="4653" max="4656" width="8.85546875" style="268" customWidth="1"/>
    <col min="4657" max="4657" width="15.42578125" style="268" customWidth="1"/>
    <col min="4658" max="4658" width="14.28515625" style="268" customWidth="1"/>
    <col min="4659" max="4871" width="9" style="268"/>
    <col min="4872" max="4872" width="8.28515625" style="268" customWidth="1"/>
    <col min="4873" max="4873" width="42" style="268" customWidth="1"/>
    <col min="4874" max="4875" width="10" style="268" customWidth="1"/>
    <col min="4876" max="4876" width="10.42578125" style="268" customWidth="1"/>
    <col min="4877" max="4877" width="9.42578125" style="268" customWidth="1"/>
    <col min="4878" max="4878" width="16.28515625" style="268" customWidth="1"/>
    <col min="4879" max="4880" width="14.7109375" style="268" customWidth="1"/>
    <col min="4881" max="4890" width="0" style="268" hidden="1" customWidth="1"/>
    <col min="4891" max="4891" width="15.42578125" style="268" customWidth="1"/>
    <col min="4892" max="4892" width="14.140625" style="268" customWidth="1"/>
    <col min="4893" max="4894" width="14" style="268" customWidth="1"/>
    <col min="4895" max="4895" width="15.140625" style="268" customWidth="1"/>
    <col min="4896" max="4898" width="12.42578125" style="268" customWidth="1"/>
    <col min="4899" max="4899" width="14" style="268" customWidth="1"/>
    <col min="4900" max="4902" width="11.85546875" style="268" customWidth="1"/>
    <col min="4903" max="4903" width="22.42578125" style="268" customWidth="1"/>
    <col min="4904" max="4904" width="15.28515625" style="268" customWidth="1"/>
    <col min="4905" max="4905" width="13.140625" style="268" customWidth="1"/>
    <col min="4906" max="4907" width="8.85546875" style="268" customWidth="1"/>
    <col min="4908" max="4908" width="12.85546875" style="268" customWidth="1"/>
    <col min="4909" max="4912" width="8.85546875" style="268" customWidth="1"/>
    <col min="4913" max="4913" width="15.42578125" style="268" customWidth="1"/>
    <col min="4914" max="4914" width="14.28515625" style="268" customWidth="1"/>
    <col min="4915" max="5127" width="9" style="268"/>
    <col min="5128" max="5128" width="8.28515625" style="268" customWidth="1"/>
    <col min="5129" max="5129" width="42" style="268" customWidth="1"/>
    <col min="5130" max="5131" width="10" style="268" customWidth="1"/>
    <col min="5132" max="5132" width="10.42578125" style="268" customWidth="1"/>
    <col min="5133" max="5133" width="9.42578125" style="268" customWidth="1"/>
    <col min="5134" max="5134" width="16.28515625" style="268" customWidth="1"/>
    <col min="5135" max="5136" width="14.7109375" style="268" customWidth="1"/>
    <col min="5137" max="5146" width="0" style="268" hidden="1" customWidth="1"/>
    <col min="5147" max="5147" width="15.42578125" style="268" customWidth="1"/>
    <col min="5148" max="5148" width="14.140625" style="268" customWidth="1"/>
    <col min="5149" max="5150" width="14" style="268" customWidth="1"/>
    <col min="5151" max="5151" width="15.140625" style="268" customWidth="1"/>
    <col min="5152" max="5154" width="12.42578125" style="268" customWidth="1"/>
    <col min="5155" max="5155" width="14" style="268" customWidth="1"/>
    <col min="5156" max="5158" width="11.85546875" style="268" customWidth="1"/>
    <col min="5159" max="5159" width="22.42578125" style="268" customWidth="1"/>
    <col min="5160" max="5160" width="15.28515625" style="268" customWidth="1"/>
    <col min="5161" max="5161" width="13.140625" style="268" customWidth="1"/>
    <col min="5162" max="5163" width="8.85546875" style="268" customWidth="1"/>
    <col min="5164" max="5164" width="12.85546875" style="268" customWidth="1"/>
    <col min="5165" max="5168" width="8.85546875" style="268" customWidth="1"/>
    <col min="5169" max="5169" width="15.42578125" style="268" customWidth="1"/>
    <col min="5170" max="5170" width="14.28515625" style="268" customWidth="1"/>
    <col min="5171" max="5383" width="9" style="268"/>
    <col min="5384" max="5384" width="8.28515625" style="268" customWidth="1"/>
    <col min="5385" max="5385" width="42" style="268" customWidth="1"/>
    <col min="5386" max="5387" width="10" style="268" customWidth="1"/>
    <col min="5388" max="5388" width="10.42578125" style="268" customWidth="1"/>
    <col min="5389" max="5389" width="9.42578125" style="268" customWidth="1"/>
    <col min="5390" max="5390" width="16.28515625" style="268" customWidth="1"/>
    <col min="5391" max="5392" width="14.7109375" style="268" customWidth="1"/>
    <col min="5393" max="5402" width="0" style="268" hidden="1" customWidth="1"/>
    <col min="5403" max="5403" width="15.42578125" style="268" customWidth="1"/>
    <col min="5404" max="5404" width="14.140625" style="268" customWidth="1"/>
    <col min="5405" max="5406" width="14" style="268" customWidth="1"/>
    <col min="5407" max="5407" width="15.140625" style="268" customWidth="1"/>
    <col min="5408" max="5410" width="12.42578125" style="268" customWidth="1"/>
    <col min="5411" max="5411" width="14" style="268" customWidth="1"/>
    <col min="5412" max="5414" width="11.85546875" style="268" customWidth="1"/>
    <col min="5415" max="5415" width="22.42578125" style="268" customWidth="1"/>
    <col min="5416" max="5416" width="15.28515625" style="268" customWidth="1"/>
    <col min="5417" max="5417" width="13.140625" style="268" customWidth="1"/>
    <col min="5418" max="5419" width="8.85546875" style="268" customWidth="1"/>
    <col min="5420" max="5420" width="12.85546875" style="268" customWidth="1"/>
    <col min="5421" max="5424" width="8.85546875" style="268" customWidth="1"/>
    <col min="5425" max="5425" width="15.42578125" style="268" customWidth="1"/>
    <col min="5426" max="5426" width="14.28515625" style="268" customWidth="1"/>
    <col min="5427" max="5639" width="9" style="268"/>
    <col min="5640" max="5640" width="8.28515625" style="268" customWidth="1"/>
    <col min="5641" max="5641" width="42" style="268" customWidth="1"/>
    <col min="5642" max="5643" width="10" style="268" customWidth="1"/>
    <col min="5644" max="5644" width="10.42578125" style="268" customWidth="1"/>
    <col min="5645" max="5645" width="9.42578125" style="268" customWidth="1"/>
    <col min="5646" max="5646" width="16.28515625" style="268" customWidth="1"/>
    <col min="5647" max="5648" width="14.7109375" style="268" customWidth="1"/>
    <col min="5649" max="5658" width="0" style="268" hidden="1" customWidth="1"/>
    <col min="5659" max="5659" width="15.42578125" style="268" customWidth="1"/>
    <col min="5660" max="5660" width="14.140625" style="268" customWidth="1"/>
    <col min="5661" max="5662" width="14" style="268" customWidth="1"/>
    <col min="5663" max="5663" width="15.140625" style="268" customWidth="1"/>
    <col min="5664" max="5666" width="12.42578125" style="268" customWidth="1"/>
    <col min="5667" max="5667" width="14" style="268" customWidth="1"/>
    <col min="5668" max="5670" width="11.85546875" style="268" customWidth="1"/>
    <col min="5671" max="5671" width="22.42578125" style="268" customWidth="1"/>
    <col min="5672" max="5672" width="15.28515625" style="268" customWidth="1"/>
    <col min="5673" max="5673" width="13.140625" style="268" customWidth="1"/>
    <col min="5674" max="5675" width="8.85546875" style="268" customWidth="1"/>
    <col min="5676" max="5676" width="12.85546875" style="268" customWidth="1"/>
    <col min="5677" max="5680" width="8.85546875" style="268" customWidth="1"/>
    <col min="5681" max="5681" width="15.42578125" style="268" customWidth="1"/>
    <col min="5682" max="5682" width="14.28515625" style="268" customWidth="1"/>
    <col min="5683" max="5895" width="9" style="268"/>
    <col min="5896" max="5896" width="8.28515625" style="268" customWidth="1"/>
    <col min="5897" max="5897" width="42" style="268" customWidth="1"/>
    <col min="5898" max="5899" width="10" style="268" customWidth="1"/>
    <col min="5900" max="5900" width="10.42578125" style="268" customWidth="1"/>
    <col min="5901" max="5901" width="9.42578125" style="268" customWidth="1"/>
    <col min="5902" max="5902" width="16.28515625" style="268" customWidth="1"/>
    <col min="5903" max="5904" width="14.7109375" style="268" customWidth="1"/>
    <col min="5905" max="5914" width="0" style="268" hidden="1" customWidth="1"/>
    <col min="5915" max="5915" width="15.42578125" style="268" customWidth="1"/>
    <col min="5916" max="5916" width="14.140625" style="268" customWidth="1"/>
    <col min="5917" max="5918" width="14" style="268" customWidth="1"/>
    <col min="5919" max="5919" width="15.140625" style="268" customWidth="1"/>
    <col min="5920" max="5922" width="12.42578125" style="268" customWidth="1"/>
    <col min="5923" max="5923" width="14" style="268" customWidth="1"/>
    <col min="5924" max="5926" width="11.85546875" style="268" customWidth="1"/>
    <col min="5927" max="5927" width="22.42578125" style="268" customWidth="1"/>
    <col min="5928" max="5928" width="15.28515625" style="268" customWidth="1"/>
    <col min="5929" max="5929" width="13.140625" style="268" customWidth="1"/>
    <col min="5930" max="5931" width="8.85546875" style="268" customWidth="1"/>
    <col min="5932" max="5932" width="12.85546875" style="268" customWidth="1"/>
    <col min="5933" max="5936" width="8.85546875" style="268" customWidth="1"/>
    <col min="5937" max="5937" width="15.42578125" style="268" customWidth="1"/>
    <col min="5938" max="5938" width="14.28515625" style="268" customWidth="1"/>
    <col min="5939" max="6151" width="9" style="268"/>
    <col min="6152" max="6152" width="8.28515625" style="268" customWidth="1"/>
    <col min="6153" max="6153" width="42" style="268" customWidth="1"/>
    <col min="6154" max="6155" width="10" style="268" customWidth="1"/>
    <col min="6156" max="6156" width="10.42578125" style="268" customWidth="1"/>
    <col min="6157" max="6157" width="9.42578125" style="268" customWidth="1"/>
    <col min="6158" max="6158" width="16.28515625" style="268" customWidth="1"/>
    <col min="6159" max="6160" width="14.7109375" style="268" customWidth="1"/>
    <col min="6161" max="6170" width="0" style="268" hidden="1" customWidth="1"/>
    <col min="6171" max="6171" width="15.42578125" style="268" customWidth="1"/>
    <col min="6172" max="6172" width="14.140625" style="268" customWidth="1"/>
    <col min="6173" max="6174" width="14" style="268" customWidth="1"/>
    <col min="6175" max="6175" width="15.140625" style="268" customWidth="1"/>
    <col min="6176" max="6178" width="12.42578125" style="268" customWidth="1"/>
    <col min="6179" max="6179" width="14" style="268" customWidth="1"/>
    <col min="6180" max="6182" width="11.85546875" style="268" customWidth="1"/>
    <col min="6183" max="6183" width="22.42578125" style="268" customWidth="1"/>
    <col min="6184" max="6184" width="15.28515625" style="268" customWidth="1"/>
    <col min="6185" max="6185" width="13.140625" style="268" customWidth="1"/>
    <col min="6186" max="6187" width="8.85546875" style="268" customWidth="1"/>
    <col min="6188" max="6188" width="12.85546875" style="268" customWidth="1"/>
    <col min="6189" max="6192" width="8.85546875" style="268" customWidth="1"/>
    <col min="6193" max="6193" width="15.42578125" style="268" customWidth="1"/>
    <col min="6194" max="6194" width="14.28515625" style="268" customWidth="1"/>
    <col min="6195" max="6407" width="9" style="268"/>
    <col min="6408" max="6408" width="8.28515625" style="268" customWidth="1"/>
    <col min="6409" max="6409" width="42" style="268" customWidth="1"/>
    <col min="6410" max="6411" width="10" style="268" customWidth="1"/>
    <col min="6412" max="6412" width="10.42578125" style="268" customWidth="1"/>
    <col min="6413" max="6413" width="9.42578125" style="268" customWidth="1"/>
    <col min="6414" max="6414" width="16.28515625" style="268" customWidth="1"/>
    <col min="6415" max="6416" width="14.7109375" style="268" customWidth="1"/>
    <col min="6417" max="6426" width="0" style="268" hidden="1" customWidth="1"/>
    <col min="6427" max="6427" width="15.42578125" style="268" customWidth="1"/>
    <col min="6428" max="6428" width="14.140625" style="268" customWidth="1"/>
    <col min="6429" max="6430" width="14" style="268" customWidth="1"/>
    <col min="6431" max="6431" width="15.140625" style="268" customWidth="1"/>
    <col min="6432" max="6434" width="12.42578125" style="268" customWidth="1"/>
    <col min="6435" max="6435" width="14" style="268" customWidth="1"/>
    <col min="6436" max="6438" width="11.85546875" style="268" customWidth="1"/>
    <col min="6439" max="6439" width="22.42578125" style="268" customWidth="1"/>
    <col min="6440" max="6440" width="15.28515625" style="268" customWidth="1"/>
    <col min="6441" max="6441" width="13.140625" style="268" customWidth="1"/>
    <col min="6442" max="6443" width="8.85546875" style="268" customWidth="1"/>
    <col min="6444" max="6444" width="12.85546875" style="268" customWidth="1"/>
    <col min="6445" max="6448" width="8.85546875" style="268" customWidth="1"/>
    <col min="6449" max="6449" width="15.42578125" style="268" customWidth="1"/>
    <col min="6450" max="6450" width="14.28515625" style="268" customWidth="1"/>
    <col min="6451" max="6663" width="9" style="268"/>
    <col min="6664" max="6664" width="8.28515625" style="268" customWidth="1"/>
    <col min="6665" max="6665" width="42" style="268" customWidth="1"/>
    <col min="6666" max="6667" width="10" style="268" customWidth="1"/>
    <col min="6668" max="6668" width="10.42578125" style="268" customWidth="1"/>
    <col min="6669" max="6669" width="9.42578125" style="268" customWidth="1"/>
    <col min="6670" max="6670" width="16.28515625" style="268" customWidth="1"/>
    <col min="6671" max="6672" width="14.7109375" style="268" customWidth="1"/>
    <col min="6673" max="6682" width="0" style="268" hidden="1" customWidth="1"/>
    <col min="6683" max="6683" width="15.42578125" style="268" customWidth="1"/>
    <col min="6684" max="6684" width="14.140625" style="268" customWidth="1"/>
    <col min="6685" max="6686" width="14" style="268" customWidth="1"/>
    <col min="6687" max="6687" width="15.140625" style="268" customWidth="1"/>
    <col min="6688" max="6690" width="12.42578125" style="268" customWidth="1"/>
    <col min="6691" max="6691" width="14" style="268" customWidth="1"/>
    <col min="6692" max="6694" width="11.85546875" style="268" customWidth="1"/>
    <col min="6695" max="6695" width="22.42578125" style="268" customWidth="1"/>
    <col min="6696" max="6696" width="15.28515625" style="268" customWidth="1"/>
    <col min="6697" max="6697" width="13.140625" style="268" customWidth="1"/>
    <col min="6698" max="6699" width="8.85546875" style="268" customWidth="1"/>
    <col min="6700" max="6700" width="12.85546875" style="268" customWidth="1"/>
    <col min="6701" max="6704" width="8.85546875" style="268" customWidth="1"/>
    <col min="6705" max="6705" width="15.42578125" style="268" customWidth="1"/>
    <col min="6706" max="6706" width="14.28515625" style="268" customWidth="1"/>
    <col min="6707" max="6919" width="9" style="268"/>
    <col min="6920" max="6920" width="8.28515625" style="268" customWidth="1"/>
    <col min="6921" max="6921" width="42" style="268" customWidth="1"/>
    <col min="6922" max="6923" width="10" style="268" customWidth="1"/>
    <col min="6924" max="6924" width="10.42578125" style="268" customWidth="1"/>
    <col min="6925" max="6925" width="9.42578125" style="268" customWidth="1"/>
    <col min="6926" max="6926" width="16.28515625" style="268" customWidth="1"/>
    <col min="6927" max="6928" width="14.7109375" style="268" customWidth="1"/>
    <col min="6929" max="6938" width="0" style="268" hidden="1" customWidth="1"/>
    <col min="6939" max="6939" width="15.42578125" style="268" customWidth="1"/>
    <col min="6940" max="6940" width="14.140625" style="268" customWidth="1"/>
    <col min="6941" max="6942" width="14" style="268" customWidth="1"/>
    <col min="6943" max="6943" width="15.140625" style="268" customWidth="1"/>
    <col min="6944" max="6946" width="12.42578125" style="268" customWidth="1"/>
    <col min="6947" max="6947" width="14" style="268" customWidth="1"/>
    <col min="6948" max="6950" width="11.85546875" style="268" customWidth="1"/>
    <col min="6951" max="6951" width="22.42578125" style="268" customWidth="1"/>
    <col min="6952" max="6952" width="15.28515625" style="268" customWidth="1"/>
    <col min="6953" max="6953" width="13.140625" style="268" customWidth="1"/>
    <col min="6954" max="6955" width="8.85546875" style="268" customWidth="1"/>
    <col min="6956" max="6956" width="12.85546875" style="268" customWidth="1"/>
    <col min="6957" max="6960" width="8.85546875" style="268" customWidth="1"/>
    <col min="6961" max="6961" width="15.42578125" style="268" customWidth="1"/>
    <col min="6962" max="6962" width="14.28515625" style="268" customWidth="1"/>
    <col min="6963" max="7175" width="9" style="268"/>
    <col min="7176" max="7176" width="8.28515625" style="268" customWidth="1"/>
    <col min="7177" max="7177" width="42" style="268" customWidth="1"/>
    <col min="7178" max="7179" width="10" style="268" customWidth="1"/>
    <col min="7180" max="7180" width="10.42578125" style="268" customWidth="1"/>
    <col min="7181" max="7181" width="9.42578125" style="268" customWidth="1"/>
    <col min="7182" max="7182" width="16.28515625" style="268" customWidth="1"/>
    <col min="7183" max="7184" width="14.7109375" style="268" customWidth="1"/>
    <col min="7185" max="7194" width="0" style="268" hidden="1" customWidth="1"/>
    <col min="7195" max="7195" width="15.42578125" style="268" customWidth="1"/>
    <col min="7196" max="7196" width="14.140625" style="268" customWidth="1"/>
    <col min="7197" max="7198" width="14" style="268" customWidth="1"/>
    <col min="7199" max="7199" width="15.140625" style="268" customWidth="1"/>
    <col min="7200" max="7202" width="12.42578125" style="268" customWidth="1"/>
    <col min="7203" max="7203" width="14" style="268" customWidth="1"/>
    <col min="7204" max="7206" width="11.85546875" style="268" customWidth="1"/>
    <col min="7207" max="7207" width="22.42578125" style="268" customWidth="1"/>
    <col min="7208" max="7208" width="15.28515625" style="268" customWidth="1"/>
    <col min="7209" max="7209" width="13.140625" style="268" customWidth="1"/>
    <col min="7210" max="7211" width="8.85546875" style="268" customWidth="1"/>
    <col min="7212" max="7212" width="12.85546875" style="268" customWidth="1"/>
    <col min="7213" max="7216" width="8.85546875" style="268" customWidth="1"/>
    <col min="7217" max="7217" width="15.42578125" style="268" customWidth="1"/>
    <col min="7218" max="7218" width="14.28515625" style="268" customWidth="1"/>
    <col min="7219" max="7431" width="9" style="268"/>
    <col min="7432" max="7432" width="8.28515625" style="268" customWidth="1"/>
    <col min="7433" max="7433" width="42" style="268" customWidth="1"/>
    <col min="7434" max="7435" width="10" style="268" customWidth="1"/>
    <col min="7436" max="7436" width="10.42578125" style="268" customWidth="1"/>
    <col min="7437" max="7437" width="9.42578125" style="268" customWidth="1"/>
    <col min="7438" max="7438" width="16.28515625" style="268" customWidth="1"/>
    <col min="7439" max="7440" width="14.7109375" style="268" customWidth="1"/>
    <col min="7441" max="7450" width="0" style="268" hidden="1" customWidth="1"/>
    <col min="7451" max="7451" width="15.42578125" style="268" customWidth="1"/>
    <col min="7452" max="7452" width="14.140625" style="268" customWidth="1"/>
    <col min="7453" max="7454" width="14" style="268" customWidth="1"/>
    <col min="7455" max="7455" width="15.140625" style="268" customWidth="1"/>
    <col min="7456" max="7458" width="12.42578125" style="268" customWidth="1"/>
    <col min="7459" max="7459" width="14" style="268" customWidth="1"/>
    <col min="7460" max="7462" width="11.85546875" style="268" customWidth="1"/>
    <col min="7463" max="7463" width="22.42578125" style="268" customWidth="1"/>
    <col min="7464" max="7464" width="15.28515625" style="268" customWidth="1"/>
    <col min="7465" max="7465" width="13.140625" style="268" customWidth="1"/>
    <col min="7466" max="7467" width="8.85546875" style="268" customWidth="1"/>
    <col min="7468" max="7468" width="12.85546875" style="268" customWidth="1"/>
    <col min="7469" max="7472" width="8.85546875" style="268" customWidth="1"/>
    <col min="7473" max="7473" width="15.42578125" style="268" customWidth="1"/>
    <col min="7474" max="7474" width="14.28515625" style="268" customWidth="1"/>
    <col min="7475" max="7687" width="9" style="268"/>
    <col min="7688" max="7688" width="8.28515625" style="268" customWidth="1"/>
    <col min="7689" max="7689" width="42" style="268" customWidth="1"/>
    <col min="7690" max="7691" width="10" style="268" customWidth="1"/>
    <col min="7692" max="7692" width="10.42578125" style="268" customWidth="1"/>
    <col min="7693" max="7693" width="9.42578125" style="268" customWidth="1"/>
    <col min="7694" max="7694" width="16.28515625" style="268" customWidth="1"/>
    <col min="7695" max="7696" width="14.7109375" style="268" customWidth="1"/>
    <col min="7697" max="7706" width="0" style="268" hidden="1" customWidth="1"/>
    <col min="7707" max="7707" width="15.42578125" style="268" customWidth="1"/>
    <col min="7708" max="7708" width="14.140625" style="268" customWidth="1"/>
    <col min="7709" max="7710" width="14" style="268" customWidth="1"/>
    <col min="7711" max="7711" width="15.140625" style="268" customWidth="1"/>
    <col min="7712" max="7714" width="12.42578125" style="268" customWidth="1"/>
    <col min="7715" max="7715" width="14" style="268" customWidth="1"/>
    <col min="7716" max="7718" width="11.85546875" style="268" customWidth="1"/>
    <col min="7719" max="7719" width="22.42578125" style="268" customWidth="1"/>
    <col min="7720" max="7720" width="15.28515625" style="268" customWidth="1"/>
    <col min="7721" max="7721" width="13.140625" style="268" customWidth="1"/>
    <col min="7722" max="7723" width="8.85546875" style="268" customWidth="1"/>
    <col min="7724" max="7724" width="12.85546875" style="268" customWidth="1"/>
    <col min="7725" max="7728" width="8.85546875" style="268" customWidth="1"/>
    <col min="7729" max="7729" width="15.42578125" style="268" customWidth="1"/>
    <col min="7730" max="7730" width="14.28515625" style="268" customWidth="1"/>
    <col min="7731" max="7943" width="9" style="268"/>
    <col min="7944" max="7944" width="8.28515625" style="268" customWidth="1"/>
    <col min="7945" max="7945" width="42" style="268" customWidth="1"/>
    <col min="7946" max="7947" width="10" style="268" customWidth="1"/>
    <col min="7948" max="7948" width="10.42578125" style="268" customWidth="1"/>
    <col min="7949" max="7949" width="9.42578125" style="268" customWidth="1"/>
    <col min="7950" max="7950" width="16.28515625" style="268" customWidth="1"/>
    <col min="7951" max="7952" width="14.7109375" style="268" customWidth="1"/>
    <col min="7953" max="7962" width="0" style="268" hidden="1" customWidth="1"/>
    <col min="7963" max="7963" width="15.42578125" style="268" customWidth="1"/>
    <col min="7964" max="7964" width="14.140625" style="268" customWidth="1"/>
    <col min="7965" max="7966" width="14" style="268" customWidth="1"/>
    <col min="7967" max="7967" width="15.140625" style="268" customWidth="1"/>
    <col min="7968" max="7970" width="12.42578125" style="268" customWidth="1"/>
    <col min="7971" max="7971" width="14" style="268" customWidth="1"/>
    <col min="7972" max="7974" width="11.85546875" style="268" customWidth="1"/>
    <col min="7975" max="7975" width="22.42578125" style="268" customWidth="1"/>
    <col min="7976" max="7976" width="15.28515625" style="268" customWidth="1"/>
    <col min="7977" max="7977" width="13.140625" style="268" customWidth="1"/>
    <col min="7978" max="7979" width="8.85546875" style="268" customWidth="1"/>
    <col min="7980" max="7980" width="12.85546875" style="268" customWidth="1"/>
    <col min="7981" max="7984" width="8.85546875" style="268" customWidth="1"/>
    <col min="7985" max="7985" width="15.42578125" style="268" customWidth="1"/>
    <col min="7986" max="7986" width="14.28515625" style="268" customWidth="1"/>
    <col min="7987" max="8199" width="9" style="268"/>
    <col min="8200" max="8200" width="8.28515625" style="268" customWidth="1"/>
    <col min="8201" max="8201" width="42" style="268" customWidth="1"/>
    <col min="8202" max="8203" width="10" style="268" customWidth="1"/>
    <col min="8204" max="8204" width="10.42578125" style="268" customWidth="1"/>
    <col min="8205" max="8205" width="9.42578125" style="268" customWidth="1"/>
    <col min="8206" max="8206" width="16.28515625" style="268" customWidth="1"/>
    <col min="8207" max="8208" width="14.7109375" style="268" customWidth="1"/>
    <col min="8209" max="8218" width="0" style="268" hidden="1" customWidth="1"/>
    <col min="8219" max="8219" width="15.42578125" style="268" customWidth="1"/>
    <col min="8220" max="8220" width="14.140625" style="268" customWidth="1"/>
    <col min="8221" max="8222" width="14" style="268" customWidth="1"/>
    <col min="8223" max="8223" width="15.140625" style="268" customWidth="1"/>
    <col min="8224" max="8226" width="12.42578125" style="268" customWidth="1"/>
    <col min="8227" max="8227" width="14" style="268" customWidth="1"/>
    <col min="8228" max="8230" width="11.85546875" style="268" customWidth="1"/>
    <col min="8231" max="8231" width="22.42578125" style="268" customWidth="1"/>
    <col min="8232" max="8232" width="15.28515625" style="268" customWidth="1"/>
    <col min="8233" max="8233" width="13.140625" style="268" customWidth="1"/>
    <col min="8234" max="8235" width="8.85546875" style="268" customWidth="1"/>
    <col min="8236" max="8236" width="12.85546875" style="268" customWidth="1"/>
    <col min="8237" max="8240" width="8.85546875" style="268" customWidth="1"/>
    <col min="8241" max="8241" width="15.42578125" style="268" customWidth="1"/>
    <col min="8242" max="8242" width="14.28515625" style="268" customWidth="1"/>
    <col min="8243" max="8455" width="9" style="268"/>
    <col min="8456" max="8456" width="8.28515625" style="268" customWidth="1"/>
    <col min="8457" max="8457" width="42" style="268" customWidth="1"/>
    <col min="8458" max="8459" width="10" style="268" customWidth="1"/>
    <col min="8460" max="8460" width="10.42578125" style="268" customWidth="1"/>
    <col min="8461" max="8461" width="9.42578125" style="268" customWidth="1"/>
    <col min="8462" max="8462" width="16.28515625" style="268" customWidth="1"/>
    <col min="8463" max="8464" width="14.7109375" style="268" customWidth="1"/>
    <col min="8465" max="8474" width="0" style="268" hidden="1" customWidth="1"/>
    <col min="8475" max="8475" width="15.42578125" style="268" customWidth="1"/>
    <col min="8476" max="8476" width="14.140625" style="268" customWidth="1"/>
    <col min="8477" max="8478" width="14" style="268" customWidth="1"/>
    <col min="8479" max="8479" width="15.140625" style="268" customWidth="1"/>
    <col min="8480" max="8482" width="12.42578125" style="268" customWidth="1"/>
    <col min="8483" max="8483" width="14" style="268" customWidth="1"/>
    <col min="8484" max="8486" width="11.85546875" style="268" customWidth="1"/>
    <col min="8487" max="8487" width="22.42578125" style="268" customWidth="1"/>
    <col min="8488" max="8488" width="15.28515625" style="268" customWidth="1"/>
    <col min="8489" max="8489" width="13.140625" style="268" customWidth="1"/>
    <col min="8490" max="8491" width="8.85546875" style="268" customWidth="1"/>
    <col min="8492" max="8492" width="12.85546875" style="268" customWidth="1"/>
    <col min="8493" max="8496" width="8.85546875" style="268" customWidth="1"/>
    <col min="8497" max="8497" width="15.42578125" style="268" customWidth="1"/>
    <col min="8498" max="8498" width="14.28515625" style="268" customWidth="1"/>
    <col min="8499" max="8711" width="9" style="268"/>
    <col min="8712" max="8712" width="8.28515625" style="268" customWidth="1"/>
    <col min="8713" max="8713" width="42" style="268" customWidth="1"/>
    <col min="8714" max="8715" width="10" style="268" customWidth="1"/>
    <col min="8716" max="8716" width="10.42578125" style="268" customWidth="1"/>
    <col min="8717" max="8717" width="9.42578125" style="268" customWidth="1"/>
    <col min="8718" max="8718" width="16.28515625" style="268" customWidth="1"/>
    <col min="8719" max="8720" width="14.7109375" style="268" customWidth="1"/>
    <col min="8721" max="8730" width="0" style="268" hidden="1" customWidth="1"/>
    <col min="8731" max="8731" width="15.42578125" style="268" customWidth="1"/>
    <col min="8732" max="8732" width="14.140625" style="268" customWidth="1"/>
    <col min="8733" max="8734" width="14" style="268" customWidth="1"/>
    <col min="8735" max="8735" width="15.140625" style="268" customWidth="1"/>
    <col min="8736" max="8738" width="12.42578125" style="268" customWidth="1"/>
    <col min="8739" max="8739" width="14" style="268" customWidth="1"/>
    <col min="8740" max="8742" width="11.85546875" style="268" customWidth="1"/>
    <col min="8743" max="8743" width="22.42578125" style="268" customWidth="1"/>
    <col min="8744" max="8744" width="15.28515625" style="268" customWidth="1"/>
    <col min="8745" max="8745" width="13.140625" style="268" customWidth="1"/>
    <col min="8746" max="8747" width="8.85546875" style="268" customWidth="1"/>
    <col min="8748" max="8748" width="12.85546875" style="268" customWidth="1"/>
    <col min="8749" max="8752" width="8.85546875" style="268" customWidth="1"/>
    <col min="8753" max="8753" width="15.42578125" style="268" customWidth="1"/>
    <col min="8754" max="8754" width="14.28515625" style="268" customWidth="1"/>
    <col min="8755" max="8967" width="9" style="268"/>
    <col min="8968" max="8968" width="8.28515625" style="268" customWidth="1"/>
    <col min="8969" max="8969" width="42" style="268" customWidth="1"/>
    <col min="8970" max="8971" width="10" style="268" customWidth="1"/>
    <col min="8972" max="8972" width="10.42578125" style="268" customWidth="1"/>
    <col min="8973" max="8973" width="9.42578125" style="268" customWidth="1"/>
    <col min="8974" max="8974" width="16.28515625" style="268" customWidth="1"/>
    <col min="8975" max="8976" width="14.7109375" style="268" customWidth="1"/>
    <col min="8977" max="8986" width="0" style="268" hidden="1" customWidth="1"/>
    <col min="8987" max="8987" width="15.42578125" style="268" customWidth="1"/>
    <col min="8988" max="8988" width="14.140625" style="268" customWidth="1"/>
    <col min="8989" max="8990" width="14" style="268" customWidth="1"/>
    <col min="8991" max="8991" width="15.140625" style="268" customWidth="1"/>
    <col min="8992" max="8994" width="12.42578125" style="268" customWidth="1"/>
    <col min="8995" max="8995" width="14" style="268" customWidth="1"/>
    <col min="8996" max="8998" width="11.85546875" style="268" customWidth="1"/>
    <col min="8999" max="8999" width="22.42578125" style="268" customWidth="1"/>
    <col min="9000" max="9000" width="15.28515625" style="268" customWidth="1"/>
    <col min="9001" max="9001" width="13.140625" style="268" customWidth="1"/>
    <col min="9002" max="9003" width="8.85546875" style="268" customWidth="1"/>
    <col min="9004" max="9004" width="12.85546875" style="268" customWidth="1"/>
    <col min="9005" max="9008" width="8.85546875" style="268" customWidth="1"/>
    <col min="9009" max="9009" width="15.42578125" style="268" customWidth="1"/>
    <col min="9010" max="9010" width="14.28515625" style="268" customWidth="1"/>
    <col min="9011" max="9223" width="9" style="268"/>
    <col min="9224" max="9224" width="8.28515625" style="268" customWidth="1"/>
    <col min="9225" max="9225" width="42" style="268" customWidth="1"/>
    <col min="9226" max="9227" width="10" style="268" customWidth="1"/>
    <col min="9228" max="9228" width="10.42578125" style="268" customWidth="1"/>
    <col min="9229" max="9229" width="9.42578125" style="268" customWidth="1"/>
    <col min="9230" max="9230" width="16.28515625" style="268" customWidth="1"/>
    <col min="9231" max="9232" width="14.7109375" style="268" customWidth="1"/>
    <col min="9233" max="9242" width="0" style="268" hidden="1" customWidth="1"/>
    <col min="9243" max="9243" width="15.42578125" style="268" customWidth="1"/>
    <col min="9244" max="9244" width="14.140625" style="268" customWidth="1"/>
    <col min="9245" max="9246" width="14" style="268" customWidth="1"/>
    <col min="9247" max="9247" width="15.140625" style="268" customWidth="1"/>
    <col min="9248" max="9250" width="12.42578125" style="268" customWidth="1"/>
    <col min="9251" max="9251" width="14" style="268" customWidth="1"/>
    <col min="9252" max="9254" width="11.85546875" style="268" customWidth="1"/>
    <col min="9255" max="9255" width="22.42578125" style="268" customWidth="1"/>
    <col min="9256" max="9256" width="15.28515625" style="268" customWidth="1"/>
    <col min="9257" max="9257" width="13.140625" style="268" customWidth="1"/>
    <col min="9258" max="9259" width="8.85546875" style="268" customWidth="1"/>
    <col min="9260" max="9260" width="12.85546875" style="268" customWidth="1"/>
    <col min="9261" max="9264" width="8.85546875" style="268" customWidth="1"/>
    <col min="9265" max="9265" width="15.42578125" style="268" customWidth="1"/>
    <col min="9266" max="9266" width="14.28515625" style="268" customWidth="1"/>
    <col min="9267" max="9479" width="9" style="268"/>
    <col min="9480" max="9480" width="8.28515625" style="268" customWidth="1"/>
    <col min="9481" max="9481" width="42" style="268" customWidth="1"/>
    <col min="9482" max="9483" width="10" style="268" customWidth="1"/>
    <col min="9484" max="9484" width="10.42578125" style="268" customWidth="1"/>
    <col min="9485" max="9485" width="9.42578125" style="268" customWidth="1"/>
    <col min="9486" max="9486" width="16.28515625" style="268" customWidth="1"/>
    <col min="9487" max="9488" width="14.7109375" style="268" customWidth="1"/>
    <col min="9489" max="9498" width="0" style="268" hidden="1" customWidth="1"/>
    <col min="9499" max="9499" width="15.42578125" style="268" customWidth="1"/>
    <col min="9500" max="9500" width="14.140625" style="268" customWidth="1"/>
    <col min="9501" max="9502" width="14" style="268" customWidth="1"/>
    <col min="9503" max="9503" width="15.140625" style="268" customWidth="1"/>
    <col min="9504" max="9506" width="12.42578125" style="268" customWidth="1"/>
    <col min="9507" max="9507" width="14" style="268" customWidth="1"/>
    <col min="9508" max="9510" width="11.85546875" style="268" customWidth="1"/>
    <col min="9511" max="9511" width="22.42578125" style="268" customWidth="1"/>
    <col min="9512" max="9512" width="15.28515625" style="268" customWidth="1"/>
    <col min="9513" max="9513" width="13.140625" style="268" customWidth="1"/>
    <col min="9514" max="9515" width="8.85546875" style="268" customWidth="1"/>
    <col min="9516" max="9516" width="12.85546875" style="268" customWidth="1"/>
    <col min="9517" max="9520" width="8.85546875" style="268" customWidth="1"/>
    <col min="9521" max="9521" width="15.42578125" style="268" customWidth="1"/>
    <col min="9522" max="9522" width="14.28515625" style="268" customWidth="1"/>
    <col min="9523" max="9735" width="9" style="268"/>
    <col min="9736" max="9736" width="8.28515625" style="268" customWidth="1"/>
    <col min="9737" max="9737" width="42" style="268" customWidth="1"/>
    <col min="9738" max="9739" width="10" style="268" customWidth="1"/>
    <col min="9740" max="9740" width="10.42578125" style="268" customWidth="1"/>
    <col min="9741" max="9741" width="9.42578125" style="268" customWidth="1"/>
    <col min="9742" max="9742" width="16.28515625" style="268" customWidth="1"/>
    <col min="9743" max="9744" width="14.7109375" style="268" customWidth="1"/>
    <col min="9745" max="9754" width="0" style="268" hidden="1" customWidth="1"/>
    <col min="9755" max="9755" width="15.42578125" style="268" customWidth="1"/>
    <col min="9756" max="9756" width="14.140625" style="268" customWidth="1"/>
    <col min="9757" max="9758" width="14" style="268" customWidth="1"/>
    <col min="9759" max="9759" width="15.140625" style="268" customWidth="1"/>
    <col min="9760" max="9762" width="12.42578125" style="268" customWidth="1"/>
    <col min="9763" max="9763" width="14" style="268" customWidth="1"/>
    <col min="9764" max="9766" width="11.85546875" style="268" customWidth="1"/>
    <col min="9767" max="9767" width="22.42578125" style="268" customWidth="1"/>
    <col min="9768" max="9768" width="15.28515625" style="268" customWidth="1"/>
    <col min="9769" max="9769" width="13.140625" style="268" customWidth="1"/>
    <col min="9770" max="9771" width="8.85546875" style="268" customWidth="1"/>
    <col min="9772" max="9772" width="12.85546875" style="268" customWidth="1"/>
    <col min="9773" max="9776" width="8.85546875" style="268" customWidth="1"/>
    <col min="9777" max="9777" width="15.42578125" style="268" customWidth="1"/>
    <col min="9778" max="9778" width="14.28515625" style="268" customWidth="1"/>
    <col min="9779" max="9991" width="9" style="268"/>
    <col min="9992" max="9992" width="8.28515625" style="268" customWidth="1"/>
    <col min="9993" max="9993" width="42" style="268" customWidth="1"/>
    <col min="9994" max="9995" width="10" style="268" customWidth="1"/>
    <col min="9996" max="9996" width="10.42578125" style="268" customWidth="1"/>
    <col min="9997" max="9997" width="9.42578125" style="268" customWidth="1"/>
    <col min="9998" max="9998" width="16.28515625" style="268" customWidth="1"/>
    <col min="9999" max="10000" width="14.7109375" style="268" customWidth="1"/>
    <col min="10001" max="10010" width="0" style="268" hidden="1" customWidth="1"/>
    <col min="10011" max="10011" width="15.42578125" style="268" customWidth="1"/>
    <col min="10012" max="10012" width="14.140625" style="268" customWidth="1"/>
    <col min="10013" max="10014" width="14" style="268" customWidth="1"/>
    <col min="10015" max="10015" width="15.140625" style="268" customWidth="1"/>
    <col min="10016" max="10018" width="12.42578125" style="268" customWidth="1"/>
    <col min="10019" max="10019" width="14" style="268" customWidth="1"/>
    <col min="10020" max="10022" width="11.85546875" style="268" customWidth="1"/>
    <col min="10023" max="10023" width="22.42578125" style="268" customWidth="1"/>
    <col min="10024" max="10024" width="15.28515625" style="268" customWidth="1"/>
    <col min="10025" max="10025" width="13.140625" style="268" customWidth="1"/>
    <col min="10026" max="10027" width="8.85546875" style="268" customWidth="1"/>
    <col min="10028" max="10028" width="12.85546875" style="268" customWidth="1"/>
    <col min="10029" max="10032" width="8.85546875" style="268" customWidth="1"/>
    <col min="10033" max="10033" width="15.42578125" style="268" customWidth="1"/>
    <col min="10034" max="10034" width="14.28515625" style="268" customWidth="1"/>
    <col min="10035" max="10247" width="9" style="268"/>
    <col min="10248" max="10248" width="8.28515625" style="268" customWidth="1"/>
    <col min="10249" max="10249" width="42" style="268" customWidth="1"/>
    <col min="10250" max="10251" width="10" style="268" customWidth="1"/>
    <col min="10252" max="10252" width="10.42578125" style="268" customWidth="1"/>
    <col min="10253" max="10253" width="9.42578125" style="268" customWidth="1"/>
    <col min="10254" max="10254" width="16.28515625" style="268" customWidth="1"/>
    <col min="10255" max="10256" width="14.7109375" style="268" customWidth="1"/>
    <col min="10257" max="10266" width="0" style="268" hidden="1" customWidth="1"/>
    <col min="10267" max="10267" width="15.42578125" style="268" customWidth="1"/>
    <col min="10268" max="10268" width="14.140625" style="268" customWidth="1"/>
    <col min="10269" max="10270" width="14" style="268" customWidth="1"/>
    <col min="10271" max="10271" width="15.140625" style="268" customWidth="1"/>
    <col min="10272" max="10274" width="12.42578125" style="268" customWidth="1"/>
    <col min="10275" max="10275" width="14" style="268" customWidth="1"/>
    <col min="10276" max="10278" width="11.85546875" style="268" customWidth="1"/>
    <col min="10279" max="10279" width="22.42578125" style="268" customWidth="1"/>
    <col min="10280" max="10280" width="15.28515625" style="268" customWidth="1"/>
    <col min="10281" max="10281" width="13.140625" style="268" customWidth="1"/>
    <col min="10282" max="10283" width="8.85546875" style="268" customWidth="1"/>
    <col min="10284" max="10284" width="12.85546875" style="268" customWidth="1"/>
    <col min="10285" max="10288" width="8.85546875" style="268" customWidth="1"/>
    <col min="10289" max="10289" width="15.42578125" style="268" customWidth="1"/>
    <col min="10290" max="10290" width="14.28515625" style="268" customWidth="1"/>
    <col min="10291" max="10503" width="9" style="268"/>
    <col min="10504" max="10504" width="8.28515625" style="268" customWidth="1"/>
    <col min="10505" max="10505" width="42" style="268" customWidth="1"/>
    <col min="10506" max="10507" width="10" style="268" customWidth="1"/>
    <col min="10508" max="10508" width="10.42578125" style="268" customWidth="1"/>
    <col min="10509" max="10509" width="9.42578125" style="268" customWidth="1"/>
    <col min="10510" max="10510" width="16.28515625" style="268" customWidth="1"/>
    <col min="10511" max="10512" width="14.7109375" style="268" customWidth="1"/>
    <col min="10513" max="10522" width="0" style="268" hidden="1" customWidth="1"/>
    <col min="10523" max="10523" width="15.42578125" style="268" customWidth="1"/>
    <col min="10524" max="10524" width="14.140625" style="268" customWidth="1"/>
    <col min="10525" max="10526" width="14" style="268" customWidth="1"/>
    <col min="10527" max="10527" width="15.140625" style="268" customWidth="1"/>
    <col min="10528" max="10530" width="12.42578125" style="268" customWidth="1"/>
    <col min="10531" max="10531" width="14" style="268" customWidth="1"/>
    <col min="10532" max="10534" width="11.85546875" style="268" customWidth="1"/>
    <col min="10535" max="10535" width="22.42578125" style="268" customWidth="1"/>
    <col min="10536" max="10536" width="15.28515625" style="268" customWidth="1"/>
    <col min="10537" max="10537" width="13.140625" style="268" customWidth="1"/>
    <col min="10538" max="10539" width="8.85546875" style="268" customWidth="1"/>
    <col min="10540" max="10540" width="12.85546875" style="268" customWidth="1"/>
    <col min="10541" max="10544" width="8.85546875" style="268" customWidth="1"/>
    <col min="10545" max="10545" width="15.42578125" style="268" customWidth="1"/>
    <col min="10546" max="10546" width="14.28515625" style="268" customWidth="1"/>
    <col min="10547" max="10759" width="9" style="268"/>
    <col min="10760" max="10760" width="8.28515625" style="268" customWidth="1"/>
    <col min="10761" max="10761" width="42" style="268" customWidth="1"/>
    <col min="10762" max="10763" width="10" style="268" customWidth="1"/>
    <col min="10764" max="10764" width="10.42578125" style="268" customWidth="1"/>
    <col min="10765" max="10765" width="9.42578125" style="268" customWidth="1"/>
    <col min="10766" max="10766" width="16.28515625" style="268" customWidth="1"/>
    <col min="10767" max="10768" width="14.7109375" style="268" customWidth="1"/>
    <col min="10769" max="10778" width="0" style="268" hidden="1" customWidth="1"/>
    <col min="10779" max="10779" width="15.42578125" style="268" customWidth="1"/>
    <col min="10780" max="10780" width="14.140625" style="268" customWidth="1"/>
    <col min="10781" max="10782" width="14" style="268" customWidth="1"/>
    <col min="10783" max="10783" width="15.140625" style="268" customWidth="1"/>
    <col min="10784" max="10786" width="12.42578125" style="268" customWidth="1"/>
    <col min="10787" max="10787" width="14" style="268" customWidth="1"/>
    <col min="10788" max="10790" width="11.85546875" style="268" customWidth="1"/>
    <col min="10791" max="10791" width="22.42578125" style="268" customWidth="1"/>
    <col min="10792" max="10792" width="15.28515625" style="268" customWidth="1"/>
    <col min="10793" max="10793" width="13.140625" style="268" customWidth="1"/>
    <col min="10794" max="10795" width="8.85546875" style="268" customWidth="1"/>
    <col min="10796" max="10796" width="12.85546875" style="268" customWidth="1"/>
    <col min="10797" max="10800" width="8.85546875" style="268" customWidth="1"/>
    <col min="10801" max="10801" width="15.42578125" style="268" customWidth="1"/>
    <col min="10802" max="10802" width="14.28515625" style="268" customWidth="1"/>
    <col min="10803" max="11015" width="9" style="268"/>
    <col min="11016" max="11016" width="8.28515625" style="268" customWidth="1"/>
    <col min="11017" max="11017" width="42" style="268" customWidth="1"/>
    <col min="11018" max="11019" width="10" style="268" customWidth="1"/>
    <col min="11020" max="11020" width="10.42578125" style="268" customWidth="1"/>
    <col min="11021" max="11021" width="9.42578125" style="268" customWidth="1"/>
    <col min="11022" max="11022" width="16.28515625" style="268" customWidth="1"/>
    <col min="11023" max="11024" width="14.7109375" style="268" customWidth="1"/>
    <col min="11025" max="11034" width="0" style="268" hidden="1" customWidth="1"/>
    <col min="11035" max="11035" width="15.42578125" style="268" customWidth="1"/>
    <col min="11036" max="11036" width="14.140625" style="268" customWidth="1"/>
    <col min="11037" max="11038" width="14" style="268" customWidth="1"/>
    <col min="11039" max="11039" width="15.140625" style="268" customWidth="1"/>
    <col min="11040" max="11042" width="12.42578125" style="268" customWidth="1"/>
    <col min="11043" max="11043" width="14" style="268" customWidth="1"/>
    <col min="11044" max="11046" width="11.85546875" style="268" customWidth="1"/>
    <col min="11047" max="11047" width="22.42578125" style="268" customWidth="1"/>
    <col min="11048" max="11048" width="15.28515625" style="268" customWidth="1"/>
    <col min="11049" max="11049" width="13.140625" style="268" customWidth="1"/>
    <col min="11050" max="11051" width="8.85546875" style="268" customWidth="1"/>
    <col min="11052" max="11052" width="12.85546875" style="268" customWidth="1"/>
    <col min="11053" max="11056" width="8.85546875" style="268" customWidth="1"/>
    <col min="11057" max="11057" width="15.42578125" style="268" customWidth="1"/>
    <col min="11058" max="11058" width="14.28515625" style="268" customWidth="1"/>
    <col min="11059" max="11271" width="9" style="268"/>
    <col min="11272" max="11272" width="8.28515625" style="268" customWidth="1"/>
    <col min="11273" max="11273" width="42" style="268" customWidth="1"/>
    <col min="11274" max="11275" width="10" style="268" customWidth="1"/>
    <col min="11276" max="11276" width="10.42578125" style="268" customWidth="1"/>
    <col min="11277" max="11277" width="9.42578125" style="268" customWidth="1"/>
    <col min="11278" max="11278" width="16.28515625" style="268" customWidth="1"/>
    <col min="11279" max="11280" width="14.7109375" style="268" customWidth="1"/>
    <col min="11281" max="11290" width="0" style="268" hidden="1" customWidth="1"/>
    <col min="11291" max="11291" width="15.42578125" style="268" customWidth="1"/>
    <col min="11292" max="11292" width="14.140625" style="268" customWidth="1"/>
    <col min="11293" max="11294" width="14" style="268" customWidth="1"/>
    <col min="11295" max="11295" width="15.140625" style="268" customWidth="1"/>
    <col min="11296" max="11298" width="12.42578125" style="268" customWidth="1"/>
    <col min="11299" max="11299" width="14" style="268" customWidth="1"/>
    <col min="11300" max="11302" width="11.85546875" style="268" customWidth="1"/>
    <col min="11303" max="11303" width="22.42578125" style="268" customWidth="1"/>
    <col min="11304" max="11304" width="15.28515625" style="268" customWidth="1"/>
    <col min="11305" max="11305" width="13.140625" style="268" customWidth="1"/>
    <col min="11306" max="11307" width="8.85546875" style="268" customWidth="1"/>
    <col min="11308" max="11308" width="12.85546875" style="268" customWidth="1"/>
    <col min="11309" max="11312" width="8.85546875" style="268" customWidth="1"/>
    <col min="11313" max="11313" width="15.42578125" style="268" customWidth="1"/>
    <col min="11314" max="11314" width="14.28515625" style="268" customWidth="1"/>
    <col min="11315" max="11527" width="9" style="268"/>
    <col min="11528" max="11528" width="8.28515625" style="268" customWidth="1"/>
    <col min="11529" max="11529" width="42" style="268" customWidth="1"/>
    <col min="11530" max="11531" width="10" style="268" customWidth="1"/>
    <col min="11532" max="11532" width="10.42578125" style="268" customWidth="1"/>
    <col min="11533" max="11533" width="9.42578125" style="268" customWidth="1"/>
    <col min="11534" max="11534" width="16.28515625" style="268" customWidth="1"/>
    <col min="11535" max="11536" width="14.7109375" style="268" customWidth="1"/>
    <col min="11537" max="11546" width="0" style="268" hidden="1" customWidth="1"/>
    <col min="11547" max="11547" width="15.42578125" style="268" customWidth="1"/>
    <col min="11548" max="11548" width="14.140625" style="268" customWidth="1"/>
    <col min="11549" max="11550" width="14" style="268" customWidth="1"/>
    <col min="11551" max="11551" width="15.140625" style="268" customWidth="1"/>
    <col min="11552" max="11554" width="12.42578125" style="268" customWidth="1"/>
    <col min="11555" max="11555" width="14" style="268" customWidth="1"/>
    <col min="11556" max="11558" width="11.85546875" style="268" customWidth="1"/>
    <col min="11559" max="11559" width="22.42578125" style="268" customWidth="1"/>
    <col min="11560" max="11560" width="15.28515625" style="268" customWidth="1"/>
    <col min="11561" max="11561" width="13.140625" style="268" customWidth="1"/>
    <col min="11562" max="11563" width="8.85546875" style="268" customWidth="1"/>
    <col min="11564" max="11564" width="12.85546875" style="268" customWidth="1"/>
    <col min="11565" max="11568" width="8.85546875" style="268" customWidth="1"/>
    <col min="11569" max="11569" width="15.42578125" style="268" customWidth="1"/>
    <col min="11570" max="11570" width="14.28515625" style="268" customWidth="1"/>
    <col min="11571" max="11783" width="9" style="268"/>
    <col min="11784" max="11784" width="8.28515625" style="268" customWidth="1"/>
    <col min="11785" max="11785" width="42" style="268" customWidth="1"/>
    <col min="11786" max="11787" width="10" style="268" customWidth="1"/>
    <col min="11788" max="11788" width="10.42578125" style="268" customWidth="1"/>
    <col min="11789" max="11789" width="9.42578125" style="268" customWidth="1"/>
    <col min="11790" max="11790" width="16.28515625" style="268" customWidth="1"/>
    <col min="11791" max="11792" width="14.7109375" style="268" customWidth="1"/>
    <col min="11793" max="11802" width="0" style="268" hidden="1" customWidth="1"/>
    <col min="11803" max="11803" width="15.42578125" style="268" customWidth="1"/>
    <col min="11804" max="11804" width="14.140625" style="268" customWidth="1"/>
    <col min="11805" max="11806" width="14" style="268" customWidth="1"/>
    <col min="11807" max="11807" width="15.140625" style="268" customWidth="1"/>
    <col min="11808" max="11810" width="12.42578125" style="268" customWidth="1"/>
    <col min="11811" max="11811" width="14" style="268" customWidth="1"/>
    <col min="11812" max="11814" width="11.85546875" style="268" customWidth="1"/>
    <col min="11815" max="11815" width="22.42578125" style="268" customWidth="1"/>
    <col min="11816" max="11816" width="15.28515625" style="268" customWidth="1"/>
    <col min="11817" max="11817" width="13.140625" style="268" customWidth="1"/>
    <col min="11818" max="11819" width="8.85546875" style="268" customWidth="1"/>
    <col min="11820" max="11820" width="12.85546875" style="268" customWidth="1"/>
    <col min="11821" max="11824" width="8.85546875" style="268" customWidth="1"/>
    <col min="11825" max="11825" width="15.42578125" style="268" customWidth="1"/>
    <col min="11826" max="11826" width="14.28515625" style="268" customWidth="1"/>
    <col min="11827" max="12039" width="9" style="268"/>
    <col min="12040" max="12040" width="8.28515625" style="268" customWidth="1"/>
    <col min="12041" max="12041" width="42" style="268" customWidth="1"/>
    <col min="12042" max="12043" width="10" style="268" customWidth="1"/>
    <col min="12044" max="12044" width="10.42578125" style="268" customWidth="1"/>
    <col min="12045" max="12045" width="9.42578125" style="268" customWidth="1"/>
    <col min="12046" max="12046" width="16.28515625" style="268" customWidth="1"/>
    <col min="12047" max="12048" width="14.7109375" style="268" customWidth="1"/>
    <col min="12049" max="12058" width="0" style="268" hidden="1" customWidth="1"/>
    <col min="12059" max="12059" width="15.42578125" style="268" customWidth="1"/>
    <col min="12060" max="12060" width="14.140625" style="268" customWidth="1"/>
    <col min="12061" max="12062" width="14" style="268" customWidth="1"/>
    <col min="12063" max="12063" width="15.140625" style="268" customWidth="1"/>
    <col min="12064" max="12066" width="12.42578125" style="268" customWidth="1"/>
    <col min="12067" max="12067" width="14" style="268" customWidth="1"/>
    <col min="12068" max="12070" width="11.85546875" style="268" customWidth="1"/>
    <col min="12071" max="12071" width="22.42578125" style="268" customWidth="1"/>
    <col min="12072" max="12072" width="15.28515625" style="268" customWidth="1"/>
    <col min="12073" max="12073" width="13.140625" style="268" customWidth="1"/>
    <col min="12074" max="12075" width="8.85546875" style="268" customWidth="1"/>
    <col min="12076" max="12076" width="12.85546875" style="268" customWidth="1"/>
    <col min="12077" max="12080" width="8.85546875" style="268" customWidth="1"/>
    <col min="12081" max="12081" width="15.42578125" style="268" customWidth="1"/>
    <col min="12082" max="12082" width="14.28515625" style="268" customWidth="1"/>
    <col min="12083" max="12295" width="9" style="268"/>
    <col min="12296" max="12296" width="8.28515625" style="268" customWidth="1"/>
    <col min="12297" max="12297" width="42" style="268" customWidth="1"/>
    <col min="12298" max="12299" width="10" style="268" customWidth="1"/>
    <col min="12300" max="12300" width="10.42578125" style="268" customWidth="1"/>
    <col min="12301" max="12301" width="9.42578125" style="268" customWidth="1"/>
    <col min="12302" max="12302" width="16.28515625" style="268" customWidth="1"/>
    <col min="12303" max="12304" width="14.7109375" style="268" customWidth="1"/>
    <col min="12305" max="12314" width="0" style="268" hidden="1" customWidth="1"/>
    <col min="12315" max="12315" width="15.42578125" style="268" customWidth="1"/>
    <col min="12316" max="12316" width="14.140625" style="268" customWidth="1"/>
    <col min="12317" max="12318" width="14" style="268" customWidth="1"/>
    <col min="12319" max="12319" width="15.140625" style="268" customWidth="1"/>
    <col min="12320" max="12322" width="12.42578125" style="268" customWidth="1"/>
    <col min="12323" max="12323" width="14" style="268" customWidth="1"/>
    <col min="12324" max="12326" width="11.85546875" style="268" customWidth="1"/>
    <col min="12327" max="12327" width="22.42578125" style="268" customWidth="1"/>
    <col min="12328" max="12328" width="15.28515625" style="268" customWidth="1"/>
    <col min="12329" max="12329" width="13.140625" style="268" customWidth="1"/>
    <col min="12330" max="12331" width="8.85546875" style="268" customWidth="1"/>
    <col min="12332" max="12332" width="12.85546875" style="268" customWidth="1"/>
    <col min="12333" max="12336" width="8.85546875" style="268" customWidth="1"/>
    <col min="12337" max="12337" width="15.42578125" style="268" customWidth="1"/>
    <col min="12338" max="12338" width="14.28515625" style="268" customWidth="1"/>
    <col min="12339" max="12551" width="9" style="268"/>
    <col min="12552" max="12552" width="8.28515625" style="268" customWidth="1"/>
    <col min="12553" max="12553" width="42" style="268" customWidth="1"/>
    <col min="12554" max="12555" width="10" style="268" customWidth="1"/>
    <col min="12556" max="12556" width="10.42578125" style="268" customWidth="1"/>
    <col min="12557" max="12557" width="9.42578125" style="268" customWidth="1"/>
    <col min="12558" max="12558" width="16.28515625" style="268" customWidth="1"/>
    <col min="12559" max="12560" width="14.7109375" style="268" customWidth="1"/>
    <col min="12561" max="12570" width="0" style="268" hidden="1" customWidth="1"/>
    <col min="12571" max="12571" width="15.42578125" style="268" customWidth="1"/>
    <col min="12572" max="12572" width="14.140625" style="268" customWidth="1"/>
    <col min="12573" max="12574" width="14" style="268" customWidth="1"/>
    <col min="12575" max="12575" width="15.140625" style="268" customWidth="1"/>
    <col min="12576" max="12578" width="12.42578125" style="268" customWidth="1"/>
    <col min="12579" max="12579" width="14" style="268" customWidth="1"/>
    <col min="12580" max="12582" width="11.85546875" style="268" customWidth="1"/>
    <col min="12583" max="12583" width="22.42578125" style="268" customWidth="1"/>
    <col min="12584" max="12584" width="15.28515625" style="268" customWidth="1"/>
    <col min="12585" max="12585" width="13.140625" style="268" customWidth="1"/>
    <col min="12586" max="12587" width="8.85546875" style="268" customWidth="1"/>
    <col min="12588" max="12588" width="12.85546875" style="268" customWidth="1"/>
    <col min="12589" max="12592" width="8.85546875" style="268" customWidth="1"/>
    <col min="12593" max="12593" width="15.42578125" style="268" customWidth="1"/>
    <col min="12594" max="12594" width="14.28515625" style="268" customWidth="1"/>
    <col min="12595" max="12807" width="9" style="268"/>
    <col min="12808" max="12808" width="8.28515625" style="268" customWidth="1"/>
    <col min="12809" max="12809" width="42" style="268" customWidth="1"/>
    <col min="12810" max="12811" width="10" style="268" customWidth="1"/>
    <col min="12812" max="12812" width="10.42578125" style="268" customWidth="1"/>
    <col min="12813" max="12813" width="9.42578125" style="268" customWidth="1"/>
    <col min="12814" max="12814" width="16.28515625" style="268" customWidth="1"/>
    <col min="12815" max="12816" width="14.7109375" style="268" customWidth="1"/>
    <col min="12817" max="12826" width="0" style="268" hidden="1" customWidth="1"/>
    <col min="12827" max="12827" width="15.42578125" style="268" customWidth="1"/>
    <col min="12828" max="12828" width="14.140625" style="268" customWidth="1"/>
    <col min="12829" max="12830" width="14" style="268" customWidth="1"/>
    <col min="12831" max="12831" width="15.140625" style="268" customWidth="1"/>
    <col min="12832" max="12834" width="12.42578125" style="268" customWidth="1"/>
    <col min="12835" max="12835" width="14" style="268" customWidth="1"/>
    <col min="12836" max="12838" width="11.85546875" style="268" customWidth="1"/>
    <col min="12839" max="12839" width="22.42578125" style="268" customWidth="1"/>
    <col min="12840" max="12840" width="15.28515625" style="268" customWidth="1"/>
    <col min="12841" max="12841" width="13.140625" style="268" customWidth="1"/>
    <col min="12842" max="12843" width="8.85546875" style="268" customWidth="1"/>
    <col min="12844" max="12844" width="12.85546875" style="268" customWidth="1"/>
    <col min="12845" max="12848" width="8.85546875" style="268" customWidth="1"/>
    <col min="12849" max="12849" width="15.42578125" style="268" customWidth="1"/>
    <col min="12850" max="12850" width="14.28515625" style="268" customWidth="1"/>
    <col min="12851" max="13063" width="9" style="268"/>
    <col min="13064" max="13064" width="8.28515625" style="268" customWidth="1"/>
    <col min="13065" max="13065" width="42" style="268" customWidth="1"/>
    <col min="13066" max="13067" width="10" style="268" customWidth="1"/>
    <col min="13068" max="13068" width="10.42578125" style="268" customWidth="1"/>
    <col min="13069" max="13069" width="9.42578125" style="268" customWidth="1"/>
    <col min="13070" max="13070" width="16.28515625" style="268" customWidth="1"/>
    <col min="13071" max="13072" width="14.7109375" style="268" customWidth="1"/>
    <col min="13073" max="13082" width="0" style="268" hidden="1" customWidth="1"/>
    <col min="13083" max="13083" width="15.42578125" style="268" customWidth="1"/>
    <col min="13084" max="13084" width="14.140625" style="268" customWidth="1"/>
    <col min="13085" max="13086" width="14" style="268" customWidth="1"/>
    <col min="13087" max="13087" width="15.140625" style="268" customWidth="1"/>
    <col min="13088" max="13090" width="12.42578125" style="268" customWidth="1"/>
    <col min="13091" max="13091" width="14" style="268" customWidth="1"/>
    <col min="13092" max="13094" width="11.85546875" style="268" customWidth="1"/>
    <col min="13095" max="13095" width="22.42578125" style="268" customWidth="1"/>
    <col min="13096" max="13096" width="15.28515625" style="268" customWidth="1"/>
    <col min="13097" max="13097" width="13.140625" style="268" customWidth="1"/>
    <col min="13098" max="13099" width="8.85546875" style="268" customWidth="1"/>
    <col min="13100" max="13100" width="12.85546875" style="268" customWidth="1"/>
    <col min="13101" max="13104" width="8.85546875" style="268" customWidth="1"/>
    <col min="13105" max="13105" width="15.42578125" style="268" customWidth="1"/>
    <col min="13106" max="13106" width="14.28515625" style="268" customWidth="1"/>
    <col min="13107" max="13319" width="9" style="268"/>
    <col min="13320" max="13320" width="8.28515625" style="268" customWidth="1"/>
    <col min="13321" max="13321" width="42" style="268" customWidth="1"/>
    <col min="13322" max="13323" width="10" style="268" customWidth="1"/>
    <col min="13324" max="13324" width="10.42578125" style="268" customWidth="1"/>
    <col min="13325" max="13325" width="9.42578125" style="268" customWidth="1"/>
    <col min="13326" max="13326" width="16.28515625" style="268" customWidth="1"/>
    <col min="13327" max="13328" width="14.7109375" style="268" customWidth="1"/>
    <col min="13329" max="13338" width="0" style="268" hidden="1" customWidth="1"/>
    <col min="13339" max="13339" width="15.42578125" style="268" customWidth="1"/>
    <col min="13340" max="13340" width="14.140625" style="268" customWidth="1"/>
    <col min="13341" max="13342" width="14" style="268" customWidth="1"/>
    <col min="13343" max="13343" width="15.140625" style="268" customWidth="1"/>
    <col min="13344" max="13346" width="12.42578125" style="268" customWidth="1"/>
    <col min="13347" max="13347" width="14" style="268" customWidth="1"/>
    <col min="13348" max="13350" width="11.85546875" style="268" customWidth="1"/>
    <col min="13351" max="13351" width="22.42578125" style="268" customWidth="1"/>
    <col min="13352" max="13352" width="15.28515625" style="268" customWidth="1"/>
    <col min="13353" max="13353" width="13.140625" style="268" customWidth="1"/>
    <col min="13354" max="13355" width="8.85546875" style="268" customWidth="1"/>
    <col min="13356" max="13356" width="12.85546875" style="268" customWidth="1"/>
    <col min="13357" max="13360" width="8.85546875" style="268" customWidth="1"/>
    <col min="13361" max="13361" width="15.42578125" style="268" customWidth="1"/>
    <col min="13362" max="13362" width="14.28515625" style="268" customWidth="1"/>
    <col min="13363" max="13575" width="9" style="268"/>
    <col min="13576" max="13576" width="8.28515625" style="268" customWidth="1"/>
    <col min="13577" max="13577" width="42" style="268" customWidth="1"/>
    <col min="13578" max="13579" width="10" style="268" customWidth="1"/>
    <col min="13580" max="13580" width="10.42578125" style="268" customWidth="1"/>
    <col min="13581" max="13581" width="9.42578125" style="268" customWidth="1"/>
    <col min="13582" max="13582" width="16.28515625" style="268" customWidth="1"/>
    <col min="13583" max="13584" width="14.7109375" style="268" customWidth="1"/>
    <col min="13585" max="13594" width="0" style="268" hidden="1" customWidth="1"/>
    <col min="13595" max="13595" width="15.42578125" style="268" customWidth="1"/>
    <col min="13596" max="13596" width="14.140625" style="268" customWidth="1"/>
    <col min="13597" max="13598" width="14" style="268" customWidth="1"/>
    <col min="13599" max="13599" width="15.140625" style="268" customWidth="1"/>
    <col min="13600" max="13602" width="12.42578125" style="268" customWidth="1"/>
    <col min="13603" max="13603" width="14" style="268" customWidth="1"/>
    <col min="13604" max="13606" width="11.85546875" style="268" customWidth="1"/>
    <col min="13607" max="13607" width="22.42578125" style="268" customWidth="1"/>
    <col min="13608" max="13608" width="15.28515625" style="268" customWidth="1"/>
    <col min="13609" max="13609" width="13.140625" style="268" customWidth="1"/>
    <col min="13610" max="13611" width="8.85546875" style="268" customWidth="1"/>
    <col min="13612" max="13612" width="12.85546875" style="268" customWidth="1"/>
    <col min="13613" max="13616" width="8.85546875" style="268" customWidth="1"/>
    <col min="13617" max="13617" width="15.42578125" style="268" customWidth="1"/>
    <col min="13618" max="13618" width="14.28515625" style="268" customWidth="1"/>
    <col min="13619" max="13831" width="9" style="268"/>
    <col min="13832" max="13832" width="8.28515625" style="268" customWidth="1"/>
    <col min="13833" max="13833" width="42" style="268" customWidth="1"/>
    <col min="13834" max="13835" width="10" style="268" customWidth="1"/>
    <col min="13836" max="13836" width="10.42578125" style="268" customWidth="1"/>
    <col min="13837" max="13837" width="9.42578125" style="268" customWidth="1"/>
    <col min="13838" max="13838" width="16.28515625" style="268" customWidth="1"/>
    <col min="13839" max="13840" width="14.7109375" style="268" customWidth="1"/>
    <col min="13841" max="13850" width="0" style="268" hidden="1" customWidth="1"/>
    <col min="13851" max="13851" width="15.42578125" style="268" customWidth="1"/>
    <col min="13852" max="13852" width="14.140625" style="268" customWidth="1"/>
    <col min="13853" max="13854" width="14" style="268" customWidth="1"/>
    <col min="13855" max="13855" width="15.140625" style="268" customWidth="1"/>
    <col min="13856" max="13858" width="12.42578125" style="268" customWidth="1"/>
    <col min="13859" max="13859" width="14" style="268" customWidth="1"/>
    <col min="13860" max="13862" width="11.85546875" style="268" customWidth="1"/>
    <col min="13863" max="13863" width="22.42578125" style="268" customWidth="1"/>
    <col min="13864" max="13864" width="15.28515625" style="268" customWidth="1"/>
    <col min="13865" max="13865" width="13.140625" style="268" customWidth="1"/>
    <col min="13866" max="13867" width="8.85546875" style="268" customWidth="1"/>
    <col min="13868" max="13868" width="12.85546875" style="268" customWidth="1"/>
    <col min="13869" max="13872" width="8.85546875" style="268" customWidth="1"/>
    <col min="13873" max="13873" width="15.42578125" style="268" customWidth="1"/>
    <col min="13874" max="13874" width="14.28515625" style="268" customWidth="1"/>
    <col min="13875" max="14087" width="9" style="268"/>
    <col min="14088" max="14088" width="8.28515625" style="268" customWidth="1"/>
    <col min="14089" max="14089" width="42" style="268" customWidth="1"/>
    <col min="14090" max="14091" width="10" style="268" customWidth="1"/>
    <col min="14092" max="14092" width="10.42578125" style="268" customWidth="1"/>
    <col min="14093" max="14093" width="9.42578125" style="268" customWidth="1"/>
    <col min="14094" max="14094" width="16.28515625" style="268" customWidth="1"/>
    <col min="14095" max="14096" width="14.7109375" style="268" customWidth="1"/>
    <col min="14097" max="14106" width="0" style="268" hidden="1" customWidth="1"/>
    <col min="14107" max="14107" width="15.42578125" style="268" customWidth="1"/>
    <col min="14108" max="14108" width="14.140625" style="268" customWidth="1"/>
    <col min="14109" max="14110" width="14" style="268" customWidth="1"/>
    <col min="14111" max="14111" width="15.140625" style="268" customWidth="1"/>
    <col min="14112" max="14114" width="12.42578125" style="268" customWidth="1"/>
    <col min="14115" max="14115" width="14" style="268" customWidth="1"/>
    <col min="14116" max="14118" width="11.85546875" style="268" customWidth="1"/>
    <col min="14119" max="14119" width="22.42578125" style="268" customWidth="1"/>
    <col min="14120" max="14120" width="15.28515625" style="268" customWidth="1"/>
    <col min="14121" max="14121" width="13.140625" style="268" customWidth="1"/>
    <col min="14122" max="14123" width="8.85546875" style="268" customWidth="1"/>
    <col min="14124" max="14124" width="12.85546875" style="268" customWidth="1"/>
    <col min="14125" max="14128" width="8.85546875" style="268" customWidth="1"/>
    <col min="14129" max="14129" width="15.42578125" style="268" customWidth="1"/>
    <col min="14130" max="14130" width="14.28515625" style="268" customWidth="1"/>
    <col min="14131" max="14343" width="9" style="268"/>
    <col min="14344" max="14344" width="8.28515625" style="268" customWidth="1"/>
    <col min="14345" max="14345" width="42" style="268" customWidth="1"/>
    <col min="14346" max="14347" width="10" style="268" customWidth="1"/>
    <col min="14348" max="14348" width="10.42578125" style="268" customWidth="1"/>
    <col min="14349" max="14349" width="9.42578125" style="268" customWidth="1"/>
    <col min="14350" max="14350" width="16.28515625" style="268" customWidth="1"/>
    <col min="14351" max="14352" width="14.7109375" style="268" customWidth="1"/>
    <col min="14353" max="14362" width="0" style="268" hidden="1" customWidth="1"/>
    <col min="14363" max="14363" width="15.42578125" style="268" customWidth="1"/>
    <col min="14364" max="14364" width="14.140625" style="268" customWidth="1"/>
    <col min="14365" max="14366" width="14" style="268" customWidth="1"/>
    <col min="14367" max="14367" width="15.140625" style="268" customWidth="1"/>
    <col min="14368" max="14370" width="12.42578125" style="268" customWidth="1"/>
    <col min="14371" max="14371" width="14" style="268" customWidth="1"/>
    <col min="14372" max="14374" width="11.85546875" style="268" customWidth="1"/>
    <col min="14375" max="14375" width="22.42578125" style="268" customWidth="1"/>
    <col min="14376" max="14376" width="15.28515625" style="268" customWidth="1"/>
    <col min="14377" max="14377" width="13.140625" style="268" customWidth="1"/>
    <col min="14378" max="14379" width="8.85546875" style="268" customWidth="1"/>
    <col min="14380" max="14380" width="12.85546875" style="268" customWidth="1"/>
    <col min="14381" max="14384" width="8.85546875" style="268" customWidth="1"/>
    <col min="14385" max="14385" width="15.42578125" style="268" customWidth="1"/>
    <col min="14386" max="14386" width="14.28515625" style="268" customWidth="1"/>
    <col min="14387" max="14599" width="9" style="268"/>
    <col min="14600" max="14600" width="8.28515625" style="268" customWidth="1"/>
    <col min="14601" max="14601" width="42" style="268" customWidth="1"/>
    <col min="14602" max="14603" width="10" style="268" customWidth="1"/>
    <col min="14604" max="14604" width="10.42578125" style="268" customWidth="1"/>
    <col min="14605" max="14605" width="9.42578125" style="268" customWidth="1"/>
    <col min="14606" max="14606" width="16.28515625" style="268" customWidth="1"/>
    <col min="14607" max="14608" width="14.7109375" style="268" customWidth="1"/>
    <col min="14609" max="14618" width="0" style="268" hidden="1" customWidth="1"/>
    <col min="14619" max="14619" width="15.42578125" style="268" customWidth="1"/>
    <col min="14620" max="14620" width="14.140625" style="268" customWidth="1"/>
    <col min="14621" max="14622" width="14" style="268" customWidth="1"/>
    <col min="14623" max="14623" width="15.140625" style="268" customWidth="1"/>
    <col min="14624" max="14626" width="12.42578125" style="268" customWidth="1"/>
    <col min="14627" max="14627" width="14" style="268" customWidth="1"/>
    <col min="14628" max="14630" width="11.85546875" style="268" customWidth="1"/>
    <col min="14631" max="14631" width="22.42578125" style="268" customWidth="1"/>
    <col min="14632" max="14632" width="15.28515625" style="268" customWidth="1"/>
    <col min="14633" max="14633" width="13.140625" style="268" customWidth="1"/>
    <col min="14634" max="14635" width="8.85546875" style="268" customWidth="1"/>
    <col min="14636" max="14636" width="12.85546875" style="268" customWidth="1"/>
    <col min="14637" max="14640" width="8.85546875" style="268" customWidth="1"/>
    <col min="14641" max="14641" width="15.42578125" style="268" customWidth="1"/>
    <col min="14642" max="14642" width="14.28515625" style="268" customWidth="1"/>
    <col min="14643" max="14855" width="9" style="268"/>
    <col min="14856" max="14856" width="8.28515625" style="268" customWidth="1"/>
    <col min="14857" max="14857" width="42" style="268" customWidth="1"/>
    <col min="14858" max="14859" width="10" style="268" customWidth="1"/>
    <col min="14860" max="14860" width="10.42578125" style="268" customWidth="1"/>
    <col min="14861" max="14861" width="9.42578125" style="268" customWidth="1"/>
    <col min="14862" max="14862" width="16.28515625" style="268" customWidth="1"/>
    <col min="14863" max="14864" width="14.7109375" style="268" customWidth="1"/>
    <col min="14865" max="14874" width="0" style="268" hidden="1" customWidth="1"/>
    <col min="14875" max="14875" width="15.42578125" style="268" customWidth="1"/>
    <col min="14876" max="14876" width="14.140625" style="268" customWidth="1"/>
    <col min="14877" max="14878" width="14" style="268" customWidth="1"/>
    <col min="14879" max="14879" width="15.140625" style="268" customWidth="1"/>
    <col min="14880" max="14882" width="12.42578125" style="268" customWidth="1"/>
    <col min="14883" max="14883" width="14" style="268" customWidth="1"/>
    <col min="14884" max="14886" width="11.85546875" style="268" customWidth="1"/>
    <col min="14887" max="14887" width="22.42578125" style="268" customWidth="1"/>
    <col min="14888" max="14888" width="15.28515625" style="268" customWidth="1"/>
    <col min="14889" max="14889" width="13.140625" style="268" customWidth="1"/>
    <col min="14890" max="14891" width="8.85546875" style="268" customWidth="1"/>
    <col min="14892" max="14892" width="12.85546875" style="268" customWidth="1"/>
    <col min="14893" max="14896" width="8.85546875" style="268" customWidth="1"/>
    <col min="14897" max="14897" width="15.42578125" style="268" customWidth="1"/>
    <col min="14898" max="14898" width="14.28515625" style="268" customWidth="1"/>
    <col min="14899" max="15111" width="9" style="268"/>
    <col min="15112" max="15112" width="8.28515625" style="268" customWidth="1"/>
    <col min="15113" max="15113" width="42" style="268" customWidth="1"/>
    <col min="15114" max="15115" width="10" style="268" customWidth="1"/>
    <col min="15116" max="15116" width="10.42578125" style="268" customWidth="1"/>
    <col min="15117" max="15117" width="9.42578125" style="268" customWidth="1"/>
    <col min="15118" max="15118" width="16.28515625" style="268" customWidth="1"/>
    <col min="15119" max="15120" width="14.7109375" style="268" customWidth="1"/>
    <col min="15121" max="15130" width="0" style="268" hidden="1" customWidth="1"/>
    <col min="15131" max="15131" width="15.42578125" style="268" customWidth="1"/>
    <col min="15132" max="15132" width="14.140625" style="268" customWidth="1"/>
    <col min="15133" max="15134" width="14" style="268" customWidth="1"/>
    <col min="15135" max="15135" width="15.140625" style="268" customWidth="1"/>
    <col min="15136" max="15138" width="12.42578125" style="268" customWidth="1"/>
    <col min="15139" max="15139" width="14" style="268" customWidth="1"/>
    <col min="15140" max="15142" width="11.85546875" style="268" customWidth="1"/>
    <col min="15143" max="15143" width="22.42578125" style="268" customWidth="1"/>
    <col min="15144" max="15144" width="15.28515625" style="268" customWidth="1"/>
    <col min="15145" max="15145" width="13.140625" style="268" customWidth="1"/>
    <col min="15146" max="15147" width="8.85546875" style="268" customWidth="1"/>
    <col min="15148" max="15148" width="12.85546875" style="268" customWidth="1"/>
    <col min="15149" max="15152" width="8.85546875" style="268" customWidth="1"/>
    <col min="15153" max="15153" width="15.42578125" style="268" customWidth="1"/>
    <col min="15154" max="15154" width="14.28515625" style="268" customWidth="1"/>
    <col min="15155" max="15367" width="9" style="268"/>
    <col min="15368" max="15368" width="8.28515625" style="268" customWidth="1"/>
    <col min="15369" max="15369" width="42" style="268" customWidth="1"/>
    <col min="15370" max="15371" width="10" style="268" customWidth="1"/>
    <col min="15372" max="15372" width="10.42578125" style="268" customWidth="1"/>
    <col min="15373" max="15373" width="9.42578125" style="268" customWidth="1"/>
    <col min="15374" max="15374" width="16.28515625" style="268" customWidth="1"/>
    <col min="15375" max="15376" width="14.7109375" style="268" customWidth="1"/>
    <col min="15377" max="15386" width="0" style="268" hidden="1" customWidth="1"/>
    <col min="15387" max="15387" width="15.42578125" style="268" customWidth="1"/>
    <col min="15388" max="15388" width="14.140625" style="268" customWidth="1"/>
    <col min="15389" max="15390" width="14" style="268" customWidth="1"/>
    <col min="15391" max="15391" width="15.140625" style="268" customWidth="1"/>
    <col min="15392" max="15394" width="12.42578125" style="268" customWidth="1"/>
    <col min="15395" max="15395" width="14" style="268" customWidth="1"/>
    <col min="15396" max="15398" width="11.85546875" style="268" customWidth="1"/>
    <col min="15399" max="15399" width="22.42578125" style="268" customWidth="1"/>
    <col min="15400" max="15400" width="15.28515625" style="268" customWidth="1"/>
    <col min="15401" max="15401" width="13.140625" style="268" customWidth="1"/>
    <col min="15402" max="15403" width="8.85546875" style="268" customWidth="1"/>
    <col min="15404" max="15404" width="12.85546875" style="268" customWidth="1"/>
    <col min="15405" max="15408" width="8.85546875" style="268" customWidth="1"/>
    <col min="15409" max="15409" width="15.42578125" style="268" customWidth="1"/>
    <col min="15410" max="15410" width="14.28515625" style="268" customWidth="1"/>
    <col min="15411" max="15623" width="9" style="268"/>
    <col min="15624" max="15624" width="8.28515625" style="268" customWidth="1"/>
    <col min="15625" max="15625" width="42" style="268" customWidth="1"/>
    <col min="15626" max="15627" width="10" style="268" customWidth="1"/>
    <col min="15628" max="15628" width="10.42578125" style="268" customWidth="1"/>
    <col min="15629" max="15629" width="9.42578125" style="268" customWidth="1"/>
    <col min="15630" max="15630" width="16.28515625" style="268" customWidth="1"/>
    <col min="15631" max="15632" width="14.7109375" style="268" customWidth="1"/>
    <col min="15633" max="15642" width="0" style="268" hidden="1" customWidth="1"/>
    <col min="15643" max="15643" width="15.42578125" style="268" customWidth="1"/>
    <col min="15644" max="15644" width="14.140625" style="268" customWidth="1"/>
    <col min="15645" max="15646" width="14" style="268" customWidth="1"/>
    <col min="15647" max="15647" width="15.140625" style="268" customWidth="1"/>
    <col min="15648" max="15650" width="12.42578125" style="268" customWidth="1"/>
    <col min="15651" max="15651" width="14" style="268" customWidth="1"/>
    <col min="15652" max="15654" width="11.85546875" style="268" customWidth="1"/>
    <col min="15655" max="15655" width="22.42578125" style="268" customWidth="1"/>
    <col min="15656" max="15656" width="15.28515625" style="268" customWidth="1"/>
    <col min="15657" max="15657" width="13.140625" style="268" customWidth="1"/>
    <col min="15658" max="15659" width="8.85546875" style="268" customWidth="1"/>
    <col min="15660" max="15660" width="12.85546875" style="268" customWidth="1"/>
    <col min="15661" max="15664" width="8.85546875" style="268" customWidth="1"/>
    <col min="15665" max="15665" width="15.42578125" style="268" customWidth="1"/>
    <col min="15666" max="15666" width="14.28515625" style="268" customWidth="1"/>
    <col min="15667" max="15879" width="9" style="268"/>
    <col min="15880" max="15880" width="8.28515625" style="268" customWidth="1"/>
    <col min="15881" max="15881" width="42" style="268" customWidth="1"/>
    <col min="15882" max="15883" width="10" style="268" customWidth="1"/>
    <col min="15884" max="15884" width="10.42578125" style="268" customWidth="1"/>
    <col min="15885" max="15885" width="9.42578125" style="268" customWidth="1"/>
    <col min="15886" max="15886" width="16.28515625" style="268" customWidth="1"/>
    <col min="15887" max="15888" width="14.7109375" style="268" customWidth="1"/>
    <col min="15889" max="15898" width="0" style="268" hidden="1" customWidth="1"/>
    <col min="15899" max="15899" width="15.42578125" style="268" customWidth="1"/>
    <col min="15900" max="15900" width="14.140625" style="268" customWidth="1"/>
    <col min="15901" max="15902" width="14" style="268" customWidth="1"/>
    <col min="15903" max="15903" width="15.140625" style="268" customWidth="1"/>
    <col min="15904" max="15906" width="12.42578125" style="268" customWidth="1"/>
    <col min="15907" max="15907" width="14" style="268" customWidth="1"/>
    <col min="15908" max="15910" width="11.85546875" style="268" customWidth="1"/>
    <col min="15911" max="15911" width="22.42578125" style="268" customWidth="1"/>
    <col min="15912" max="15912" width="15.28515625" style="268" customWidth="1"/>
    <col min="15913" max="15913" width="13.140625" style="268" customWidth="1"/>
    <col min="15914" max="15915" width="8.85546875" style="268" customWidth="1"/>
    <col min="15916" max="15916" width="12.85546875" style="268" customWidth="1"/>
    <col min="15917" max="15920" width="8.85546875" style="268" customWidth="1"/>
    <col min="15921" max="15921" width="15.42578125" style="268" customWidth="1"/>
    <col min="15922" max="15922" width="14.28515625" style="268" customWidth="1"/>
    <col min="15923" max="16135" width="9" style="268"/>
    <col min="16136" max="16136" width="8.28515625" style="268" customWidth="1"/>
    <col min="16137" max="16137" width="42" style="268" customWidth="1"/>
    <col min="16138" max="16139" width="10" style="268" customWidth="1"/>
    <col min="16140" max="16140" width="10.42578125" style="268" customWidth="1"/>
    <col min="16141" max="16141" width="9.42578125" style="268" customWidth="1"/>
    <col min="16142" max="16142" width="16.28515625" style="268" customWidth="1"/>
    <col min="16143" max="16144" width="14.7109375" style="268" customWidth="1"/>
    <col min="16145" max="16154" width="0" style="268" hidden="1" customWidth="1"/>
    <col min="16155" max="16155" width="15.42578125" style="268" customWidth="1"/>
    <col min="16156" max="16156" width="14.140625" style="268" customWidth="1"/>
    <col min="16157" max="16158" width="14" style="268" customWidth="1"/>
    <col min="16159" max="16159" width="15.140625" style="268" customWidth="1"/>
    <col min="16160" max="16162" width="12.42578125" style="268" customWidth="1"/>
    <col min="16163" max="16163" width="14" style="268" customWidth="1"/>
    <col min="16164" max="16166" width="11.85546875" style="268" customWidth="1"/>
    <col min="16167" max="16167" width="22.42578125" style="268" customWidth="1"/>
    <col min="16168" max="16168" width="15.28515625" style="268" customWidth="1"/>
    <col min="16169" max="16169" width="13.140625" style="268" customWidth="1"/>
    <col min="16170" max="16171" width="8.85546875" style="268" customWidth="1"/>
    <col min="16172" max="16172" width="12.85546875" style="268" customWidth="1"/>
    <col min="16173" max="16176" width="8.85546875" style="268" customWidth="1"/>
    <col min="16177" max="16177" width="15.42578125" style="268" customWidth="1"/>
    <col min="16178" max="16178" width="14.28515625" style="268" customWidth="1"/>
    <col min="16179" max="16384" width="9" style="268"/>
  </cols>
  <sheetData>
    <row r="1" spans="1:50" s="266" customFormat="1" ht="27.75" customHeight="1" x14ac:dyDescent="0.25">
      <c r="A1" s="573" t="s">
        <v>771</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265"/>
    </row>
    <row r="2" spans="1:50" ht="31.5" customHeight="1" x14ac:dyDescent="0.25">
      <c r="A2" s="574" t="s">
        <v>610</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267"/>
    </row>
    <row r="3" spans="1:50" s="269" customFormat="1" ht="27.75" customHeight="1" x14ac:dyDescent="0.25">
      <c r="A3" s="575" t="s">
        <v>772</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75"/>
      <c r="AL3" s="575"/>
      <c r="AM3" s="575"/>
    </row>
    <row r="4" spans="1:50" ht="27.75" customHeight="1" x14ac:dyDescent="0.25">
      <c r="A4" s="576" t="s">
        <v>599</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576"/>
      <c r="AL4" s="576"/>
      <c r="AM4" s="576"/>
      <c r="AN4" s="270"/>
    </row>
    <row r="5" spans="1:50" s="271" customFormat="1" ht="27.75" customHeight="1" x14ac:dyDescent="0.25">
      <c r="A5" s="577" t="s">
        <v>39</v>
      </c>
      <c r="B5" s="578" t="s">
        <v>1</v>
      </c>
      <c r="C5" s="578" t="s">
        <v>79</v>
      </c>
      <c r="D5" s="578" t="s">
        <v>2</v>
      </c>
      <c r="E5" s="578" t="s">
        <v>4</v>
      </c>
      <c r="F5" s="578" t="s">
        <v>611</v>
      </c>
      <c r="G5" s="578" t="s">
        <v>5</v>
      </c>
      <c r="H5" s="578"/>
      <c r="I5" s="578"/>
      <c r="J5" s="585" t="s">
        <v>11</v>
      </c>
      <c r="K5" s="586"/>
      <c r="L5" s="586"/>
      <c r="M5" s="586"/>
      <c r="N5" s="586"/>
      <c r="O5" s="586"/>
      <c r="P5" s="586"/>
      <c r="Q5" s="587"/>
      <c r="R5" s="579" t="s">
        <v>612</v>
      </c>
      <c r="S5" s="580"/>
      <c r="T5" s="583" t="s">
        <v>613</v>
      </c>
      <c r="U5" s="583"/>
      <c r="V5" s="583"/>
      <c r="W5" s="583"/>
      <c r="X5" s="583"/>
      <c r="Y5" s="583"/>
      <c r="Z5" s="583"/>
      <c r="AA5" s="580"/>
      <c r="AB5" s="579" t="s">
        <v>614</v>
      </c>
      <c r="AC5" s="583"/>
      <c r="AD5" s="583"/>
      <c r="AE5" s="580"/>
      <c r="AF5" s="590" t="s">
        <v>615</v>
      </c>
      <c r="AG5" s="579" t="s">
        <v>616</v>
      </c>
      <c r="AH5" s="580"/>
      <c r="AI5" s="579" t="s">
        <v>617</v>
      </c>
      <c r="AJ5" s="583"/>
      <c r="AK5" s="583"/>
      <c r="AL5" s="580"/>
      <c r="AM5" s="578" t="s">
        <v>13</v>
      </c>
    </row>
    <row r="6" spans="1:50" s="271" customFormat="1" ht="16.5" customHeight="1" x14ac:dyDescent="0.25">
      <c r="A6" s="577"/>
      <c r="B6" s="578"/>
      <c r="C6" s="578"/>
      <c r="D6" s="578"/>
      <c r="E6" s="578"/>
      <c r="F6" s="578"/>
      <c r="G6" s="578" t="s">
        <v>618</v>
      </c>
      <c r="H6" s="578" t="s">
        <v>17</v>
      </c>
      <c r="I6" s="578"/>
      <c r="J6" s="585" t="s">
        <v>619</v>
      </c>
      <c r="K6" s="587"/>
      <c r="L6" s="585" t="s">
        <v>620</v>
      </c>
      <c r="M6" s="587"/>
      <c r="N6" s="585" t="s">
        <v>621</v>
      </c>
      <c r="O6" s="587"/>
      <c r="P6" s="585" t="s">
        <v>622</v>
      </c>
      <c r="Q6" s="587"/>
      <c r="R6" s="588"/>
      <c r="S6" s="589"/>
      <c r="T6" s="584"/>
      <c r="U6" s="584"/>
      <c r="V6" s="584"/>
      <c r="W6" s="584"/>
      <c r="X6" s="584"/>
      <c r="Y6" s="584"/>
      <c r="Z6" s="584"/>
      <c r="AA6" s="582"/>
      <c r="AB6" s="581"/>
      <c r="AC6" s="584"/>
      <c r="AD6" s="584"/>
      <c r="AE6" s="582"/>
      <c r="AF6" s="591"/>
      <c r="AG6" s="581"/>
      <c r="AH6" s="582"/>
      <c r="AI6" s="581"/>
      <c r="AJ6" s="584"/>
      <c r="AK6" s="584"/>
      <c r="AL6" s="582"/>
      <c r="AM6" s="578"/>
      <c r="AO6" s="271" t="e">
        <f>170000-#REF!</f>
        <v>#REF!</v>
      </c>
    </row>
    <row r="7" spans="1:50" s="271" customFormat="1" ht="66" customHeight="1" x14ac:dyDescent="0.25">
      <c r="A7" s="577"/>
      <c r="B7" s="578"/>
      <c r="C7" s="578"/>
      <c r="D7" s="578"/>
      <c r="E7" s="578"/>
      <c r="F7" s="578"/>
      <c r="G7" s="578"/>
      <c r="H7" s="578" t="s">
        <v>18</v>
      </c>
      <c r="I7" s="590" t="s">
        <v>623</v>
      </c>
      <c r="J7" s="578" t="s">
        <v>18</v>
      </c>
      <c r="K7" s="590" t="s">
        <v>623</v>
      </c>
      <c r="L7" s="578" t="s">
        <v>18</v>
      </c>
      <c r="M7" s="590" t="s">
        <v>623</v>
      </c>
      <c r="N7" s="578" t="s">
        <v>18</v>
      </c>
      <c r="O7" s="590" t="s">
        <v>623</v>
      </c>
      <c r="P7" s="578" t="s">
        <v>18</v>
      </c>
      <c r="Q7" s="590" t="s">
        <v>623</v>
      </c>
      <c r="R7" s="578" t="s">
        <v>18</v>
      </c>
      <c r="S7" s="590" t="s">
        <v>623</v>
      </c>
      <c r="T7" s="579" t="s">
        <v>21</v>
      </c>
      <c r="U7" s="583"/>
      <c r="V7" s="583"/>
      <c r="W7" s="580"/>
      <c r="X7" s="579" t="s">
        <v>624</v>
      </c>
      <c r="Y7" s="583"/>
      <c r="Z7" s="583"/>
      <c r="AA7" s="580"/>
      <c r="AB7" s="590" t="s">
        <v>21</v>
      </c>
      <c r="AC7" s="596" t="s">
        <v>23</v>
      </c>
      <c r="AD7" s="597"/>
      <c r="AE7" s="598"/>
      <c r="AF7" s="591"/>
      <c r="AG7" s="593" t="s">
        <v>518</v>
      </c>
      <c r="AH7" s="593" t="s">
        <v>519</v>
      </c>
      <c r="AI7" s="590" t="s">
        <v>21</v>
      </c>
      <c r="AJ7" s="596" t="s">
        <v>23</v>
      </c>
      <c r="AK7" s="597"/>
      <c r="AL7" s="598"/>
      <c r="AM7" s="578"/>
    </row>
    <row r="8" spans="1:50" s="271" customFormat="1" ht="27.75" customHeight="1" x14ac:dyDescent="0.25">
      <c r="A8" s="577"/>
      <c r="B8" s="578"/>
      <c r="C8" s="578"/>
      <c r="D8" s="578"/>
      <c r="E8" s="578"/>
      <c r="F8" s="578"/>
      <c r="G8" s="578"/>
      <c r="H8" s="578"/>
      <c r="I8" s="591"/>
      <c r="J8" s="578"/>
      <c r="K8" s="591"/>
      <c r="L8" s="578"/>
      <c r="M8" s="591"/>
      <c r="N8" s="578"/>
      <c r="O8" s="591"/>
      <c r="P8" s="578"/>
      <c r="Q8" s="591"/>
      <c r="R8" s="578"/>
      <c r="S8" s="591"/>
      <c r="T8" s="588"/>
      <c r="U8" s="603"/>
      <c r="V8" s="603"/>
      <c r="W8" s="589"/>
      <c r="X8" s="588"/>
      <c r="Y8" s="603"/>
      <c r="Z8" s="603"/>
      <c r="AA8" s="589"/>
      <c r="AB8" s="591"/>
      <c r="AC8" s="599"/>
      <c r="AD8" s="600"/>
      <c r="AE8" s="601"/>
      <c r="AF8" s="591"/>
      <c r="AG8" s="594"/>
      <c r="AH8" s="594"/>
      <c r="AI8" s="591"/>
      <c r="AJ8" s="599"/>
      <c r="AK8" s="600"/>
      <c r="AL8" s="601"/>
      <c r="AM8" s="578"/>
    </row>
    <row r="9" spans="1:50" s="271" customFormat="1" ht="100.5" customHeight="1" x14ac:dyDescent="0.25">
      <c r="A9" s="577"/>
      <c r="B9" s="578"/>
      <c r="C9" s="578"/>
      <c r="D9" s="578"/>
      <c r="E9" s="578"/>
      <c r="F9" s="578"/>
      <c r="G9" s="578"/>
      <c r="H9" s="604"/>
      <c r="I9" s="592"/>
      <c r="J9" s="604"/>
      <c r="K9" s="592"/>
      <c r="L9" s="604"/>
      <c r="M9" s="592"/>
      <c r="N9" s="604"/>
      <c r="O9" s="592"/>
      <c r="P9" s="604"/>
      <c r="Q9" s="592"/>
      <c r="R9" s="604"/>
      <c r="S9" s="592"/>
      <c r="T9" s="581"/>
      <c r="U9" s="584"/>
      <c r="V9" s="584"/>
      <c r="W9" s="582"/>
      <c r="X9" s="581"/>
      <c r="Y9" s="584"/>
      <c r="Z9" s="584"/>
      <c r="AA9" s="582"/>
      <c r="AB9" s="592"/>
      <c r="AC9" s="272" t="s">
        <v>625</v>
      </c>
      <c r="AD9" s="272" t="s">
        <v>25</v>
      </c>
      <c r="AE9" s="272" t="s">
        <v>626</v>
      </c>
      <c r="AF9" s="592"/>
      <c r="AG9" s="595"/>
      <c r="AH9" s="595"/>
      <c r="AI9" s="592"/>
      <c r="AJ9" s="272" t="s">
        <v>625</v>
      </c>
      <c r="AK9" s="272" t="s">
        <v>25</v>
      </c>
      <c r="AL9" s="272" t="s">
        <v>626</v>
      </c>
      <c r="AM9" s="578"/>
    </row>
    <row r="10" spans="1:50" s="276" customFormat="1" ht="27.75" customHeight="1" x14ac:dyDescent="0.25">
      <c r="A10" s="273">
        <v>1</v>
      </c>
      <c r="B10" s="274">
        <v>2</v>
      </c>
      <c r="C10" s="273">
        <v>3</v>
      </c>
      <c r="D10" s="274">
        <v>4</v>
      </c>
      <c r="E10" s="273">
        <v>5</v>
      </c>
      <c r="F10" s="274">
        <v>6</v>
      </c>
      <c r="G10" s="273">
        <v>3</v>
      </c>
      <c r="H10" s="274">
        <v>4</v>
      </c>
      <c r="I10" s="273">
        <v>5</v>
      </c>
      <c r="J10" s="274">
        <v>10</v>
      </c>
      <c r="K10" s="273">
        <v>11</v>
      </c>
      <c r="L10" s="273">
        <v>12</v>
      </c>
      <c r="M10" s="274">
        <v>13</v>
      </c>
      <c r="N10" s="273">
        <v>14</v>
      </c>
      <c r="O10" s="273">
        <v>15</v>
      </c>
      <c r="P10" s="274">
        <v>16</v>
      </c>
      <c r="Q10" s="273">
        <v>17</v>
      </c>
      <c r="R10" s="273">
        <v>18</v>
      </c>
      <c r="S10" s="274">
        <v>19</v>
      </c>
      <c r="T10" s="273">
        <v>6</v>
      </c>
      <c r="U10" s="273">
        <v>7</v>
      </c>
      <c r="V10" s="273">
        <v>8</v>
      </c>
      <c r="W10" s="273">
        <v>9</v>
      </c>
      <c r="X10" s="273">
        <v>10</v>
      </c>
      <c r="Y10" s="273">
        <v>11</v>
      </c>
      <c r="Z10" s="273">
        <v>12</v>
      </c>
      <c r="AA10" s="273">
        <v>13</v>
      </c>
      <c r="AB10" s="273">
        <v>14</v>
      </c>
      <c r="AC10" s="273">
        <v>15</v>
      </c>
      <c r="AD10" s="273">
        <v>16</v>
      </c>
      <c r="AE10" s="273">
        <v>17</v>
      </c>
      <c r="AF10" s="273"/>
      <c r="AG10" s="273">
        <v>18</v>
      </c>
      <c r="AH10" s="273">
        <v>19</v>
      </c>
      <c r="AI10" s="273">
        <v>20</v>
      </c>
      <c r="AJ10" s="273">
        <v>21</v>
      </c>
      <c r="AK10" s="273">
        <v>22</v>
      </c>
      <c r="AL10" s="273">
        <v>23</v>
      </c>
      <c r="AM10" s="273">
        <v>24</v>
      </c>
      <c r="AN10" s="275"/>
      <c r="AP10" s="277" t="s">
        <v>627</v>
      </c>
      <c r="AQ10" s="277" t="s">
        <v>628</v>
      </c>
      <c r="AR10" s="277" t="s">
        <v>629</v>
      </c>
      <c r="AS10" s="277" t="s">
        <v>630</v>
      </c>
      <c r="AT10" s="277" t="s">
        <v>631</v>
      </c>
      <c r="AU10" s="277" t="s">
        <v>632</v>
      </c>
      <c r="AV10" s="277" t="s">
        <v>633</v>
      </c>
    </row>
    <row r="11" spans="1:50" s="284" customFormat="1" x14ac:dyDescent="0.25">
      <c r="A11" s="278"/>
      <c r="B11" s="279" t="s">
        <v>65</v>
      </c>
      <c r="C11" s="280"/>
      <c r="D11" s="281"/>
      <c r="E11" s="281"/>
      <c r="F11" s="280"/>
      <c r="G11" s="281"/>
      <c r="H11" s="282">
        <f>H12</f>
        <v>2992714</v>
      </c>
      <c r="I11" s="282">
        <f t="shared" ref="I11:AL12" si="0">I12</f>
        <v>554572.69999999995</v>
      </c>
      <c r="J11" s="282">
        <f t="shared" si="0"/>
        <v>40503</v>
      </c>
      <c r="K11" s="282">
        <f t="shared" si="0"/>
        <v>40503</v>
      </c>
      <c r="L11" s="282">
        <f t="shared" si="0"/>
        <v>8797.4503089999998</v>
      </c>
      <c r="M11" s="282">
        <f t="shared" si="0"/>
        <v>8797.4503089999998</v>
      </c>
      <c r="N11" s="282">
        <f t="shared" si="0"/>
        <v>9674.0845580000005</v>
      </c>
      <c r="O11" s="282">
        <f t="shared" si="0"/>
        <v>9674.0845580000005</v>
      </c>
      <c r="P11" s="282">
        <f t="shared" si="0"/>
        <v>40503</v>
      </c>
      <c r="Q11" s="282">
        <f t="shared" si="0"/>
        <v>40503</v>
      </c>
      <c r="R11" s="282">
        <f t="shared" si="0"/>
        <v>304813</v>
      </c>
      <c r="S11" s="282">
        <f t="shared" si="0"/>
        <v>131913</v>
      </c>
      <c r="T11" s="282">
        <f t="shared" si="0"/>
        <v>214230</v>
      </c>
      <c r="U11" s="282">
        <f t="shared" si="0"/>
        <v>0</v>
      </c>
      <c r="V11" s="282">
        <f t="shared" si="0"/>
        <v>0</v>
      </c>
      <c r="W11" s="282">
        <f t="shared" si="0"/>
        <v>0</v>
      </c>
      <c r="X11" s="282">
        <f t="shared" si="0"/>
        <v>45705</v>
      </c>
      <c r="Y11" s="282">
        <f t="shared" si="0"/>
        <v>0</v>
      </c>
      <c r="Z11" s="282">
        <f t="shared" si="0"/>
        <v>0</v>
      </c>
      <c r="AA11" s="282">
        <f t="shared" si="0"/>
        <v>0</v>
      </c>
      <c r="AB11" s="282">
        <f t="shared" si="0"/>
        <v>178525</v>
      </c>
      <c r="AC11" s="282">
        <f t="shared" si="0"/>
        <v>0</v>
      </c>
      <c r="AD11" s="282">
        <f t="shared" si="0"/>
        <v>0</v>
      </c>
      <c r="AE11" s="282">
        <f t="shared" si="0"/>
        <v>0</v>
      </c>
      <c r="AF11" s="282">
        <f t="shared" si="0"/>
        <v>10966.110118000001</v>
      </c>
      <c r="AG11" s="282">
        <f t="shared" si="0"/>
        <v>20000</v>
      </c>
      <c r="AH11" s="282">
        <f>AH12</f>
        <v>20000</v>
      </c>
      <c r="AI11" s="282">
        <f t="shared" si="0"/>
        <v>178525</v>
      </c>
      <c r="AJ11" s="282">
        <f t="shared" si="0"/>
        <v>0</v>
      </c>
      <c r="AK11" s="282">
        <f t="shared" si="0"/>
        <v>0</v>
      </c>
      <c r="AL11" s="282">
        <f t="shared" si="0"/>
        <v>0</v>
      </c>
      <c r="AM11" s="280"/>
      <c r="AN11" s="283"/>
      <c r="AP11" s="285"/>
      <c r="AQ11" s="285"/>
      <c r="AR11" s="285"/>
      <c r="AS11" s="285"/>
      <c r="AT11" s="285"/>
      <c r="AU11" s="285"/>
      <c r="AV11" s="285"/>
      <c r="AW11" s="285" t="s">
        <v>634</v>
      </c>
      <c r="AX11" s="285"/>
    </row>
    <row r="12" spans="1:50" s="284" customFormat="1" ht="54" customHeight="1" x14ac:dyDescent="0.25">
      <c r="A12" s="278" t="s">
        <v>37</v>
      </c>
      <c r="B12" s="286" t="s">
        <v>635</v>
      </c>
      <c r="C12" s="280"/>
      <c r="D12" s="281"/>
      <c r="E12" s="281"/>
      <c r="F12" s="280" t="s">
        <v>636</v>
      </c>
      <c r="G12" s="281"/>
      <c r="H12" s="282">
        <f>H13</f>
        <v>2992714</v>
      </c>
      <c r="I12" s="282">
        <f t="shared" si="0"/>
        <v>554572.69999999995</v>
      </c>
      <c r="J12" s="282">
        <f t="shared" si="0"/>
        <v>40503</v>
      </c>
      <c r="K12" s="282">
        <f t="shared" si="0"/>
        <v>40503</v>
      </c>
      <c r="L12" s="282">
        <f t="shared" si="0"/>
        <v>8797.4503089999998</v>
      </c>
      <c r="M12" s="282">
        <f t="shared" si="0"/>
        <v>8797.4503089999998</v>
      </c>
      <c r="N12" s="282">
        <f t="shared" si="0"/>
        <v>9674.0845580000005</v>
      </c>
      <c r="O12" s="282">
        <f t="shared" si="0"/>
        <v>9674.0845580000005</v>
      </c>
      <c r="P12" s="282">
        <f t="shared" si="0"/>
        <v>40503</v>
      </c>
      <c r="Q12" s="282">
        <f t="shared" si="0"/>
        <v>40503</v>
      </c>
      <c r="R12" s="282">
        <f t="shared" si="0"/>
        <v>304813</v>
      </c>
      <c r="S12" s="282">
        <f t="shared" si="0"/>
        <v>131913</v>
      </c>
      <c r="T12" s="282">
        <f t="shared" si="0"/>
        <v>214230</v>
      </c>
      <c r="U12" s="282">
        <f t="shared" si="0"/>
        <v>0</v>
      </c>
      <c r="V12" s="282">
        <f t="shared" si="0"/>
        <v>0</v>
      </c>
      <c r="W12" s="282">
        <f t="shared" si="0"/>
        <v>0</v>
      </c>
      <c r="X12" s="282">
        <f t="shared" si="0"/>
        <v>45705</v>
      </c>
      <c r="Y12" s="282">
        <f t="shared" si="0"/>
        <v>0</v>
      </c>
      <c r="Z12" s="282">
        <f t="shared" si="0"/>
        <v>0</v>
      </c>
      <c r="AA12" s="282">
        <f t="shared" si="0"/>
        <v>0</v>
      </c>
      <c r="AB12" s="282">
        <f t="shared" si="0"/>
        <v>178525</v>
      </c>
      <c r="AC12" s="282">
        <f t="shared" si="0"/>
        <v>0</v>
      </c>
      <c r="AD12" s="282">
        <f t="shared" si="0"/>
        <v>0</v>
      </c>
      <c r="AE12" s="282">
        <f t="shared" si="0"/>
        <v>0</v>
      </c>
      <c r="AF12" s="282">
        <f t="shared" si="0"/>
        <v>10966.110118000001</v>
      </c>
      <c r="AG12" s="282">
        <f t="shared" si="0"/>
        <v>20000</v>
      </c>
      <c r="AH12" s="282">
        <f t="shared" si="0"/>
        <v>20000</v>
      </c>
      <c r="AI12" s="282">
        <f t="shared" si="0"/>
        <v>178525</v>
      </c>
      <c r="AJ12" s="282">
        <f t="shared" si="0"/>
        <v>0</v>
      </c>
      <c r="AK12" s="282">
        <f t="shared" si="0"/>
        <v>0</v>
      </c>
      <c r="AL12" s="282">
        <f t="shared" si="0"/>
        <v>0</v>
      </c>
      <c r="AM12" s="280"/>
      <c r="AN12" s="287">
        <f t="shared" ref="AN12:AN27" si="1">T12-X12-AB12</f>
        <v>-10000</v>
      </c>
      <c r="AO12" s="284">
        <v>730800</v>
      </c>
      <c r="AP12" s="285"/>
      <c r="AQ12" s="285"/>
      <c r="AR12" s="285"/>
      <c r="AS12" s="285"/>
      <c r="AT12" s="285"/>
      <c r="AU12" s="285"/>
      <c r="AV12" s="285"/>
      <c r="AW12" s="285"/>
      <c r="AX12" s="285"/>
    </row>
    <row r="13" spans="1:50" s="284" customFormat="1" ht="27" customHeight="1" x14ac:dyDescent="0.25">
      <c r="A13" s="278" t="s">
        <v>63</v>
      </c>
      <c r="B13" s="286" t="s">
        <v>581</v>
      </c>
      <c r="C13" s="280"/>
      <c r="D13" s="288"/>
      <c r="E13" s="288"/>
      <c r="F13" s="280" t="s">
        <v>636</v>
      </c>
      <c r="G13" s="281"/>
      <c r="H13" s="282">
        <f>H14+H17+H20</f>
        <v>2992714</v>
      </c>
      <c r="I13" s="282">
        <f t="shared" ref="I13:AL13" si="2">I14+I17+I20</f>
        <v>554572.69999999995</v>
      </c>
      <c r="J13" s="282">
        <f t="shared" si="2"/>
        <v>40503</v>
      </c>
      <c r="K13" s="282">
        <f t="shared" si="2"/>
        <v>40503</v>
      </c>
      <c r="L13" s="282">
        <f t="shared" si="2"/>
        <v>8797.4503089999998</v>
      </c>
      <c r="M13" s="282">
        <f t="shared" si="2"/>
        <v>8797.4503089999998</v>
      </c>
      <c r="N13" s="282">
        <f t="shared" si="2"/>
        <v>9674.0845580000005</v>
      </c>
      <c r="O13" s="282">
        <f t="shared" si="2"/>
        <v>9674.0845580000005</v>
      </c>
      <c r="P13" s="282">
        <f t="shared" si="2"/>
        <v>40503</v>
      </c>
      <c r="Q13" s="282">
        <f t="shared" si="2"/>
        <v>40503</v>
      </c>
      <c r="R13" s="282">
        <f t="shared" si="2"/>
        <v>304813</v>
      </c>
      <c r="S13" s="282">
        <f t="shared" si="2"/>
        <v>131913</v>
      </c>
      <c r="T13" s="282">
        <f t="shared" si="2"/>
        <v>214230</v>
      </c>
      <c r="U13" s="282">
        <f t="shared" si="2"/>
        <v>0</v>
      </c>
      <c r="V13" s="282">
        <f t="shared" si="2"/>
        <v>0</v>
      </c>
      <c r="W13" s="282">
        <f t="shared" si="2"/>
        <v>0</v>
      </c>
      <c r="X13" s="282">
        <f t="shared" si="2"/>
        <v>45705</v>
      </c>
      <c r="Y13" s="282">
        <f t="shared" si="2"/>
        <v>0</v>
      </c>
      <c r="Z13" s="282">
        <f t="shared" si="2"/>
        <v>0</v>
      </c>
      <c r="AA13" s="282">
        <f t="shared" si="2"/>
        <v>0</v>
      </c>
      <c r="AB13" s="282">
        <f t="shared" si="2"/>
        <v>178525</v>
      </c>
      <c r="AC13" s="282">
        <f t="shared" si="2"/>
        <v>0</v>
      </c>
      <c r="AD13" s="282">
        <f t="shared" si="2"/>
        <v>0</v>
      </c>
      <c r="AE13" s="282">
        <f t="shared" si="2"/>
        <v>0</v>
      </c>
      <c r="AF13" s="282">
        <f t="shared" si="2"/>
        <v>10966.110118000001</v>
      </c>
      <c r="AG13" s="282">
        <f t="shared" si="2"/>
        <v>20000</v>
      </c>
      <c r="AH13" s="282">
        <f t="shared" si="2"/>
        <v>20000</v>
      </c>
      <c r="AI13" s="282">
        <f t="shared" si="2"/>
        <v>178525</v>
      </c>
      <c r="AJ13" s="282">
        <f t="shared" si="2"/>
        <v>0</v>
      </c>
      <c r="AK13" s="282">
        <f t="shared" si="2"/>
        <v>0</v>
      </c>
      <c r="AL13" s="282">
        <f t="shared" si="2"/>
        <v>0</v>
      </c>
      <c r="AM13" s="280"/>
      <c r="AN13" s="287">
        <f t="shared" si="1"/>
        <v>-10000</v>
      </c>
      <c r="AP13" s="285"/>
      <c r="AQ13" s="285"/>
      <c r="AR13" s="285"/>
      <c r="AS13" s="285"/>
      <c r="AT13" s="285"/>
      <c r="AU13" s="285"/>
      <c r="AV13" s="285"/>
      <c r="AW13" s="285"/>
      <c r="AX13" s="285"/>
    </row>
    <row r="14" spans="1:50" s="284" customFormat="1" ht="27" customHeight="1" x14ac:dyDescent="0.25">
      <c r="A14" s="278" t="s">
        <v>637</v>
      </c>
      <c r="B14" s="286" t="s">
        <v>638</v>
      </c>
      <c r="C14" s="280"/>
      <c r="D14" s="281"/>
      <c r="E14" s="281"/>
      <c r="F14" s="280" t="s">
        <v>636</v>
      </c>
      <c r="G14" s="281"/>
      <c r="H14" s="282">
        <f>H15</f>
        <v>1389698</v>
      </c>
      <c r="I14" s="282">
        <f t="shared" ref="I14:AL15" si="3">I15</f>
        <v>104456.7</v>
      </c>
      <c r="J14" s="282">
        <f t="shared" si="3"/>
        <v>0</v>
      </c>
      <c r="K14" s="282">
        <f t="shared" si="3"/>
        <v>0</v>
      </c>
      <c r="L14" s="282">
        <f t="shared" si="3"/>
        <v>0</v>
      </c>
      <c r="M14" s="282">
        <f t="shared" si="3"/>
        <v>0</v>
      </c>
      <c r="N14" s="282">
        <f t="shared" si="3"/>
        <v>0</v>
      </c>
      <c r="O14" s="282">
        <f t="shared" si="3"/>
        <v>0</v>
      </c>
      <c r="P14" s="282">
        <f t="shared" si="3"/>
        <v>0</v>
      </c>
      <c r="Q14" s="282">
        <f t="shared" si="3"/>
        <v>0</v>
      </c>
      <c r="R14" s="282">
        <f t="shared" si="3"/>
        <v>0</v>
      </c>
      <c r="S14" s="282">
        <f t="shared" si="3"/>
        <v>0</v>
      </c>
      <c r="T14" s="282">
        <f t="shared" si="3"/>
        <v>5000</v>
      </c>
      <c r="U14" s="282">
        <f t="shared" si="3"/>
        <v>0</v>
      </c>
      <c r="V14" s="282">
        <f t="shared" si="3"/>
        <v>0</v>
      </c>
      <c r="W14" s="282">
        <f t="shared" si="3"/>
        <v>0</v>
      </c>
      <c r="X14" s="282">
        <f t="shared" si="3"/>
        <v>0</v>
      </c>
      <c r="Y14" s="282">
        <f t="shared" si="3"/>
        <v>0</v>
      </c>
      <c r="Z14" s="282">
        <f t="shared" si="3"/>
        <v>0</v>
      </c>
      <c r="AA14" s="282">
        <f t="shared" si="3"/>
        <v>0</v>
      </c>
      <c r="AB14" s="282">
        <f t="shared" si="3"/>
        <v>0</v>
      </c>
      <c r="AC14" s="282">
        <f t="shared" si="3"/>
        <v>0</v>
      </c>
      <c r="AD14" s="282">
        <f t="shared" si="3"/>
        <v>0</v>
      </c>
      <c r="AE14" s="282">
        <f t="shared" si="3"/>
        <v>0</v>
      </c>
      <c r="AF14" s="282"/>
      <c r="AG14" s="282">
        <f t="shared" si="3"/>
        <v>5000</v>
      </c>
      <c r="AH14" s="282">
        <f t="shared" si="3"/>
        <v>0</v>
      </c>
      <c r="AI14" s="282">
        <f t="shared" si="3"/>
        <v>5000</v>
      </c>
      <c r="AJ14" s="282">
        <f t="shared" si="3"/>
        <v>0</v>
      </c>
      <c r="AK14" s="282">
        <f t="shared" si="3"/>
        <v>0</v>
      </c>
      <c r="AL14" s="282">
        <f t="shared" si="3"/>
        <v>0</v>
      </c>
      <c r="AM14" s="280"/>
      <c r="AN14" s="287">
        <f t="shared" si="1"/>
        <v>5000</v>
      </c>
      <c r="AP14" s="285"/>
      <c r="AQ14" s="285"/>
      <c r="AR14" s="285"/>
      <c r="AS14" s="285"/>
      <c r="AT14" s="285"/>
      <c r="AU14" s="285"/>
      <c r="AV14" s="285"/>
      <c r="AW14" s="285"/>
      <c r="AX14" s="285"/>
    </row>
    <row r="15" spans="1:50" s="295" customFormat="1" ht="52.5" customHeight="1" x14ac:dyDescent="0.25">
      <c r="A15" s="289" t="s">
        <v>116</v>
      </c>
      <c r="B15" s="290" t="s">
        <v>639</v>
      </c>
      <c r="C15" s="291"/>
      <c r="D15" s="292"/>
      <c r="E15" s="292"/>
      <c r="F15" s="291"/>
      <c r="G15" s="292"/>
      <c r="H15" s="293">
        <f>H16</f>
        <v>1389698</v>
      </c>
      <c r="I15" s="293">
        <f t="shared" si="3"/>
        <v>104456.7</v>
      </c>
      <c r="J15" s="293">
        <f t="shared" si="3"/>
        <v>0</v>
      </c>
      <c r="K15" s="293">
        <f t="shared" si="3"/>
        <v>0</v>
      </c>
      <c r="L15" s="293">
        <f t="shared" si="3"/>
        <v>0</v>
      </c>
      <c r="M15" s="293">
        <f t="shared" si="3"/>
        <v>0</v>
      </c>
      <c r="N15" s="293">
        <f t="shared" si="3"/>
        <v>0</v>
      </c>
      <c r="O15" s="293">
        <f t="shared" si="3"/>
        <v>0</v>
      </c>
      <c r="P15" s="293">
        <f t="shared" si="3"/>
        <v>0</v>
      </c>
      <c r="Q15" s="293">
        <f t="shared" si="3"/>
        <v>0</v>
      </c>
      <c r="R15" s="293">
        <f t="shared" si="3"/>
        <v>0</v>
      </c>
      <c r="S15" s="293">
        <f t="shared" si="3"/>
        <v>0</v>
      </c>
      <c r="T15" s="293">
        <f t="shared" si="3"/>
        <v>5000</v>
      </c>
      <c r="U15" s="293">
        <f t="shared" si="3"/>
        <v>0</v>
      </c>
      <c r="V15" s="293">
        <f t="shared" si="3"/>
        <v>0</v>
      </c>
      <c r="W15" s="293">
        <f t="shared" si="3"/>
        <v>0</v>
      </c>
      <c r="X15" s="293">
        <f t="shared" si="3"/>
        <v>0</v>
      </c>
      <c r="Y15" s="293">
        <f t="shared" si="3"/>
        <v>0</v>
      </c>
      <c r="Z15" s="293">
        <f t="shared" si="3"/>
        <v>0</v>
      </c>
      <c r="AA15" s="293">
        <f t="shared" si="3"/>
        <v>0</v>
      </c>
      <c r="AB15" s="293">
        <f t="shared" si="3"/>
        <v>0</v>
      </c>
      <c r="AC15" s="293">
        <f t="shared" si="3"/>
        <v>0</v>
      </c>
      <c r="AD15" s="293">
        <f t="shared" si="3"/>
        <v>0</v>
      </c>
      <c r="AE15" s="293">
        <f t="shared" si="3"/>
        <v>0</v>
      </c>
      <c r="AF15" s="293"/>
      <c r="AG15" s="293">
        <f t="shared" si="3"/>
        <v>5000</v>
      </c>
      <c r="AH15" s="293">
        <f t="shared" si="3"/>
        <v>0</v>
      </c>
      <c r="AI15" s="293">
        <f t="shared" si="3"/>
        <v>5000</v>
      </c>
      <c r="AJ15" s="293">
        <f t="shared" si="3"/>
        <v>0</v>
      </c>
      <c r="AK15" s="293">
        <f t="shared" si="3"/>
        <v>0</v>
      </c>
      <c r="AL15" s="293">
        <f t="shared" si="3"/>
        <v>0</v>
      </c>
      <c r="AM15" s="291"/>
      <c r="AN15" s="294"/>
      <c r="AP15" s="296"/>
      <c r="AQ15" s="296"/>
      <c r="AR15" s="296"/>
      <c r="AS15" s="296"/>
      <c r="AT15" s="296"/>
      <c r="AU15" s="296"/>
      <c r="AV15" s="296"/>
      <c r="AW15" s="296"/>
      <c r="AX15" s="296"/>
    </row>
    <row r="16" spans="1:50" s="276" customFormat="1" ht="78.75" customHeight="1" x14ac:dyDescent="0.25">
      <c r="A16" s="297" t="s">
        <v>138</v>
      </c>
      <c r="B16" s="298" t="s">
        <v>587</v>
      </c>
      <c r="C16" s="274"/>
      <c r="D16" s="299"/>
      <c r="E16" s="299"/>
      <c r="F16" s="274"/>
      <c r="G16" s="299"/>
      <c r="H16" s="300">
        <v>1389698</v>
      </c>
      <c r="I16" s="300">
        <v>104456.7</v>
      </c>
      <c r="J16" s="301"/>
      <c r="K16" s="301"/>
      <c r="L16" s="301"/>
      <c r="M16" s="301"/>
      <c r="N16" s="301"/>
      <c r="O16" s="301"/>
      <c r="P16" s="301"/>
      <c r="Q16" s="301"/>
      <c r="R16" s="301"/>
      <c r="S16" s="301"/>
      <c r="T16" s="302">
        <v>5000</v>
      </c>
      <c r="U16" s="301"/>
      <c r="V16" s="301"/>
      <c r="W16" s="301"/>
      <c r="X16" s="301"/>
      <c r="Y16" s="301"/>
      <c r="Z16" s="301"/>
      <c r="AA16" s="301"/>
      <c r="AB16" s="301"/>
      <c r="AC16" s="301"/>
      <c r="AD16" s="301"/>
      <c r="AE16" s="301"/>
      <c r="AF16" s="301"/>
      <c r="AG16" s="301">
        <f t="shared" ref="AG16" si="4">IF(AI16&gt;AB16,AI16-AB16,0)</f>
        <v>5000</v>
      </c>
      <c r="AH16" s="301">
        <f t="shared" ref="AH16" si="5">IF(AB16&gt;AI16,AB16-AI16,0)</f>
        <v>0</v>
      </c>
      <c r="AI16" s="302">
        <v>5000</v>
      </c>
      <c r="AJ16" s="301"/>
      <c r="AK16" s="301"/>
      <c r="AL16" s="301"/>
      <c r="AM16" s="274"/>
      <c r="AN16" s="287"/>
      <c r="AP16" s="277"/>
      <c r="AQ16" s="277"/>
      <c r="AR16" s="277"/>
      <c r="AS16" s="277"/>
      <c r="AT16" s="277"/>
      <c r="AU16" s="277"/>
      <c r="AV16" s="277"/>
      <c r="AW16" s="277"/>
      <c r="AX16" s="277"/>
    </row>
    <row r="17" spans="1:50" s="284" customFormat="1" ht="30" customHeight="1" x14ac:dyDescent="0.25">
      <c r="A17" s="278" t="s">
        <v>582</v>
      </c>
      <c r="B17" s="286" t="s">
        <v>640</v>
      </c>
      <c r="C17" s="280"/>
      <c r="D17" s="281"/>
      <c r="E17" s="281"/>
      <c r="F17" s="280" t="s">
        <v>636</v>
      </c>
      <c r="G17" s="281"/>
      <c r="H17" s="282">
        <f>H18</f>
        <v>1300000</v>
      </c>
      <c r="I17" s="282">
        <f t="shared" ref="I17:AL18" si="6">I18</f>
        <v>320000</v>
      </c>
      <c r="J17" s="282">
        <f t="shared" si="6"/>
        <v>31003</v>
      </c>
      <c r="K17" s="282">
        <f t="shared" si="6"/>
        <v>31003</v>
      </c>
      <c r="L17" s="282">
        <f t="shared" si="6"/>
        <v>4444.3023089999997</v>
      </c>
      <c r="M17" s="282">
        <f t="shared" si="6"/>
        <v>4444.3023089999997</v>
      </c>
      <c r="N17" s="282">
        <f t="shared" si="6"/>
        <v>5320.9365580000003</v>
      </c>
      <c r="O17" s="282">
        <f t="shared" si="6"/>
        <v>5320.9365580000003</v>
      </c>
      <c r="P17" s="282">
        <f t="shared" si="6"/>
        <v>31003</v>
      </c>
      <c r="Q17" s="282">
        <f t="shared" si="6"/>
        <v>31003</v>
      </c>
      <c r="R17" s="282">
        <f t="shared" si="6"/>
        <v>59963</v>
      </c>
      <c r="S17" s="282">
        <f t="shared" si="6"/>
        <v>59963</v>
      </c>
      <c r="T17" s="282">
        <f t="shared" si="6"/>
        <v>183230</v>
      </c>
      <c r="U17" s="282">
        <f t="shared" si="6"/>
        <v>0</v>
      </c>
      <c r="V17" s="282">
        <f t="shared" si="6"/>
        <v>0</v>
      </c>
      <c r="W17" s="282">
        <f t="shared" si="6"/>
        <v>0</v>
      </c>
      <c r="X17" s="282">
        <f t="shared" si="6"/>
        <v>35755</v>
      </c>
      <c r="Y17" s="282">
        <f t="shared" si="6"/>
        <v>0</v>
      </c>
      <c r="Z17" s="282">
        <f t="shared" si="6"/>
        <v>0</v>
      </c>
      <c r="AA17" s="282">
        <f t="shared" si="6"/>
        <v>0</v>
      </c>
      <c r="AB17" s="282">
        <f t="shared" si="6"/>
        <v>162475</v>
      </c>
      <c r="AC17" s="282">
        <f t="shared" si="6"/>
        <v>0</v>
      </c>
      <c r="AD17" s="282">
        <f t="shared" si="6"/>
        <v>0</v>
      </c>
      <c r="AE17" s="282">
        <f t="shared" si="6"/>
        <v>0</v>
      </c>
      <c r="AF17" s="282">
        <f t="shared" si="6"/>
        <v>10966.110118000001</v>
      </c>
      <c r="AG17" s="282">
        <f t="shared" si="6"/>
        <v>0</v>
      </c>
      <c r="AH17" s="282">
        <f t="shared" si="6"/>
        <v>15000</v>
      </c>
      <c r="AI17" s="282">
        <f t="shared" si="6"/>
        <v>147475</v>
      </c>
      <c r="AJ17" s="282">
        <f t="shared" si="6"/>
        <v>0</v>
      </c>
      <c r="AK17" s="282">
        <f t="shared" si="6"/>
        <v>0</v>
      </c>
      <c r="AL17" s="282">
        <f t="shared" si="6"/>
        <v>0</v>
      </c>
      <c r="AM17" s="280"/>
      <c r="AN17" s="287">
        <f t="shared" si="1"/>
        <v>-15000</v>
      </c>
      <c r="AP17" s="285"/>
      <c r="AQ17" s="285"/>
      <c r="AR17" s="285"/>
      <c r="AS17" s="285"/>
      <c r="AT17" s="285"/>
      <c r="AU17" s="285"/>
      <c r="AV17" s="285"/>
      <c r="AW17" s="285"/>
      <c r="AX17" s="285"/>
    </row>
    <row r="18" spans="1:50" s="295" customFormat="1" ht="39" x14ac:dyDescent="0.25">
      <c r="A18" s="303" t="s">
        <v>114</v>
      </c>
      <c r="B18" s="304" t="s">
        <v>641</v>
      </c>
      <c r="C18" s="291"/>
      <c r="D18" s="292"/>
      <c r="E18" s="292"/>
      <c r="F18" s="291" t="s">
        <v>636</v>
      </c>
      <c r="G18" s="292"/>
      <c r="H18" s="293">
        <f>H19</f>
        <v>1300000</v>
      </c>
      <c r="I18" s="293">
        <f t="shared" si="6"/>
        <v>320000</v>
      </c>
      <c r="J18" s="293">
        <f t="shared" si="6"/>
        <v>31003</v>
      </c>
      <c r="K18" s="293">
        <f t="shared" si="6"/>
        <v>31003</v>
      </c>
      <c r="L18" s="293">
        <f t="shared" si="6"/>
        <v>4444.3023089999997</v>
      </c>
      <c r="M18" s="293">
        <f t="shared" si="6"/>
        <v>4444.3023089999997</v>
      </c>
      <c r="N18" s="293">
        <f t="shared" si="6"/>
        <v>5320.9365580000003</v>
      </c>
      <c r="O18" s="293">
        <f t="shared" si="6"/>
        <v>5320.9365580000003</v>
      </c>
      <c r="P18" s="293">
        <f t="shared" si="6"/>
        <v>31003</v>
      </c>
      <c r="Q18" s="293">
        <f t="shared" si="6"/>
        <v>31003</v>
      </c>
      <c r="R18" s="293">
        <f t="shared" si="6"/>
        <v>59963</v>
      </c>
      <c r="S18" s="293">
        <f t="shared" si="6"/>
        <v>59963</v>
      </c>
      <c r="T18" s="293">
        <f t="shared" si="6"/>
        <v>183230</v>
      </c>
      <c r="U18" s="293">
        <f t="shared" si="6"/>
        <v>0</v>
      </c>
      <c r="V18" s="293">
        <f t="shared" si="6"/>
        <v>0</v>
      </c>
      <c r="W18" s="293">
        <f t="shared" si="6"/>
        <v>0</v>
      </c>
      <c r="X18" s="293">
        <f t="shared" si="6"/>
        <v>35755</v>
      </c>
      <c r="Y18" s="293">
        <f t="shared" si="6"/>
        <v>0</v>
      </c>
      <c r="Z18" s="293">
        <f t="shared" si="6"/>
        <v>0</v>
      </c>
      <c r="AA18" s="293">
        <f t="shared" si="6"/>
        <v>0</v>
      </c>
      <c r="AB18" s="293">
        <f t="shared" si="6"/>
        <v>162475</v>
      </c>
      <c r="AC18" s="293">
        <f t="shared" si="6"/>
        <v>0</v>
      </c>
      <c r="AD18" s="293">
        <f t="shared" si="6"/>
        <v>0</v>
      </c>
      <c r="AE18" s="293">
        <f t="shared" si="6"/>
        <v>0</v>
      </c>
      <c r="AF18" s="293">
        <f t="shared" si="6"/>
        <v>10966.110118000001</v>
      </c>
      <c r="AG18" s="293">
        <f t="shared" si="6"/>
        <v>0</v>
      </c>
      <c r="AH18" s="293">
        <f t="shared" si="6"/>
        <v>15000</v>
      </c>
      <c r="AI18" s="293">
        <f t="shared" si="6"/>
        <v>147475</v>
      </c>
      <c r="AJ18" s="293">
        <f t="shared" si="6"/>
        <v>0</v>
      </c>
      <c r="AK18" s="293">
        <f t="shared" si="6"/>
        <v>0</v>
      </c>
      <c r="AL18" s="293">
        <f t="shared" si="6"/>
        <v>0</v>
      </c>
      <c r="AM18" s="291"/>
      <c r="AN18" s="287">
        <f t="shared" si="1"/>
        <v>-15000</v>
      </c>
      <c r="AP18" s="296"/>
      <c r="AQ18" s="296"/>
      <c r="AR18" s="296"/>
      <c r="AS18" s="296"/>
      <c r="AT18" s="296"/>
      <c r="AU18" s="296"/>
      <c r="AV18" s="296"/>
      <c r="AW18" s="296"/>
      <c r="AX18" s="296"/>
    </row>
    <row r="19" spans="1:50" s="276" customFormat="1" ht="82.5" customHeight="1" x14ac:dyDescent="0.25">
      <c r="A19" s="297">
        <v>1</v>
      </c>
      <c r="B19" s="305" t="s">
        <v>174</v>
      </c>
      <c r="C19" s="274" t="s">
        <v>37</v>
      </c>
      <c r="D19" s="299" t="s">
        <v>236</v>
      </c>
      <c r="E19" s="299" t="s">
        <v>269</v>
      </c>
      <c r="F19" s="274" t="s">
        <v>642</v>
      </c>
      <c r="G19" s="299" t="s">
        <v>643</v>
      </c>
      <c r="H19" s="301">
        <v>1300000</v>
      </c>
      <c r="I19" s="301">
        <f>H19-980000</f>
        <v>320000</v>
      </c>
      <c r="J19" s="301">
        <v>31003</v>
      </c>
      <c r="K19" s="301">
        <v>31003</v>
      </c>
      <c r="L19" s="301">
        <v>4444.3023089999997</v>
      </c>
      <c r="M19" s="301">
        <v>4444.3023089999997</v>
      </c>
      <c r="N19" s="301">
        <v>5320.9365580000003</v>
      </c>
      <c r="O19" s="301">
        <v>5320.9365580000003</v>
      </c>
      <c r="P19" s="301">
        <v>31003</v>
      </c>
      <c r="Q19" s="301">
        <v>31003</v>
      </c>
      <c r="R19" s="301">
        <v>59963</v>
      </c>
      <c r="S19" s="301">
        <v>59963</v>
      </c>
      <c r="T19" s="301">
        <v>183230</v>
      </c>
      <c r="U19" s="301"/>
      <c r="V19" s="301"/>
      <c r="W19" s="301"/>
      <c r="X19" s="301">
        <v>35755</v>
      </c>
      <c r="Y19" s="301"/>
      <c r="Z19" s="301"/>
      <c r="AA19" s="301"/>
      <c r="AB19" s="301">
        <v>162475</v>
      </c>
      <c r="AC19" s="301"/>
      <c r="AD19" s="301"/>
      <c r="AE19" s="301"/>
      <c r="AF19" s="301">
        <v>10966.110118000001</v>
      </c>
      <c r="AG19" s="301">
        <f t="shared" ref="AG19" si="7">IF(AI19&gt;AB19,AI19-AB19,0)</f>
        <v>0</v>
      </c>
      <c r="AH19" s="301">
        <f t="shared" ref="AH19" si="8">IF(AB19&gt;AI19,AB19-AI19,0)</f>
        <v>15000</v>
      </c>
      <c r="AI19" s="301">
        <f>162475-15000</f>
        <v>147475</v>
      </c>
      <c r="AJ19" s="301"/>
      <c r="AK19" s="301"/>
      <c r="AL19" s="301"/>
      <c r="AM19" s="274"/>
      <c r="AN19" s="287">
        <f t="shared" si="1"/>
        <v>-15000</v>
      </c>
      <c r="AP19" s="277"/>
      <c r="AQ19" s="277"/>
      <c r="AR19" s="277">
        <v>1</v>
      </c>
      <c r="AS19" s="277"/>
      <c r="AT19" s="277"/>
      <c r="AU19" s="277"/>
      <c r="AV19" s="277"/>
      <c r="AW19" s="277">
        <v>1</v>
      </c>
      <c r="AX19" s="277" t="s">
        <v>644</v>
      </c>
    </row>
    <row r="20" spans="1:50" s="284" customFormat="1" ht="24" customHeight="1" x14ac:dyDescent="0.25">
      <c r="A20" s="278" t="s">
        <v>645</v>
      </c>
      <c r="B20" s="286" t="s">
        <v>583</v>
      </c>
      <c r="C20" s="280"/>
      <c r="D20" s="281"/>
      <c r="E20" s="281"/>
      <c r="F20" s="280" t="s">
        <v>636</v>
      </c>
      <c r="G20" s="281"/>
      <c r="H20" s="282">
        <f>H21</f>
        <v>303016</v>
      </c>
      <c r="I20" s="282">
        <f t="shared" ref="I20:AL20" si="9">I21</f>
        <v>130116</v>
      </c>
      <c r="J20" s="282">
        <f t="shared" si="9"/>
        <v>9500</v>
      </c>
      <c r="K20" s="282">
        <f t="shared" si="9"/>
        <v>9500</v>
      </c>
      <c r="L20" s="282">
        <f t="shared" si="9"/>
        <v>4353.1480000000001</v>
      </c>
      <c r="M20" s="282">
        <f t="shared" si="9"/>
        <v>4353.1480000000001</v>
      </c>
      <c r="N20" s="282">
        <f t="shared" si="9"/>
        <v>4353.1480000000001</v>
      </c>
      <c r="O20" s="282">
        <f t="shared" si="9"/>
        <v>4353.1480000000001</v>
      </c>
      <c r="P20" s="282">
        <f t="shared" si="9"/>
        <v>9500</v>
      </c>
      <c r="Q20" s="282">
        <f t="shared" si="9"/>
        <v>9500</v>
      </c>
      <c r="R20" s="282">
        <f t="shared" si="9"/>
        <v>244850</v>
      </c>
      <c r="S20" s="282">
        <f t="shared" si="9"/>
        <v>71950</v>
      </c>
      <c r="T20" s="282">
        <f t="shared" si="9"/>
        <v>26000</v>
      </c>
      <c r="U20" s="282">
        <f t="shared" si="9"/>
        <v>0</v>
      </c>
      <c r="V20" s="282">
        <f t="shared" si="9"/>
        <v>0</v>
      </c>
      <c r="W20" s="282">
        <f t="shared" si="9"/>
        <v>0</v>
      </c>
      <c r="X20" s="282">
        <f t="shared" si="9"/>
        <v>9950</v>
      </c>
      <c r="Y20" s="282">
        <f t="shared" si="9"/>
        <v>0</v>
      </c>
      <c r="Z20" s="282">
        <f t="shared" si="9"/>
        <v>0</v>
      </c>
      <c r="AA20" s="282">
        <f t="shared" si="9"/>
        <v>0</v>
      </c>
      <c r="AB20" s="282">
        <f t="shared" si="9"/>
        <v>16050</v>
      </c>
      <c r="AC20" s="282">
        <f t="shared" si="9"/>
        <v>0</v>
      </c>
      <c r="AD20" s="282">
        <f t="shared" si="9"/>
        <v>0</v>
      </c>
      <c r="AE20" s="282">
        <f t="shared" si="9"/>
        <v>0</v>
      </c>
      <c r="AF20" s="282">
        <f t="shared" si="9"/>
        <v>0</v>
      </c>
      <c r="AG20" s="282">
        <f t="shared" si="9"/>
        <v>15000</v>
      </c>
      <c r="AH20" s="282">
        <f t="shared" si="9"/>
        <v>5000</v>
      </c>
      <c r="AI20" s="282">
        <f t="shared" si="9"/>
        <v>26050</v>
      </c>
      <c r="AJ20" s="282">
        <f t="shared" si="9"/>
        <v>0</v>
      </c>
      <c r="AK20" s="282">
        <f t="shared" si="9"/>
        <v>0</v>
      </c>
      <c r="AL20" s="282">
        <f t="shared" si="9"/>
        <v>0</v>
      </c>
      <c r="AM20" s="280"/>
      <c r="AN20" s="287">
        <f t="shared" si="1"/>
        <v>0</v>
      </c>
      <c r="AP20" s="285"/>
      <c r="AQ20" s="285"/>
      <c r="AR20" s="285"/>
      <c r="AS20" s="285"/>
      <c r="AT20" s="285"/>
      <c r="AU20" s="285"/>
      <c r="AV20" s="285"/>
      <c r="AW20" s="285"/>
      <c r="AX20" s="285"/>
    </row>
    <row r="21" spans="1:50" s="284" customFormat="1" ht="45.75" customHeight="1" x14ac:dyDescent="0.25">
      <c r="A21" s="278" t="s">
        <v>589</v>
      </c>
      <c r="B21" s="286" t="s">
        <v>590</v>
      </c>
      <c r="C21" s="280"/>
      <c r="D21" s="281"/>
      <c r="E21" s="281"/>
      <c r="F21" s="280" t="s">
        <v>636</v>
      </c>
      <c r="G21" s="281"/>
      <c r="H21" s="282">
        <f>H22+H25</f>
        <v>303016</v>
      </c>
      <c r="I21" s="282">
        <f t="shared" ref="I21:AL21" si="10">I22+I25</f>
        <v>130116</v>
      </c>
      <c r="J21" s="282">
        <f t="shared" si="10"/>
        <v>9500</v>
      </c>
      <c r="K21" s="282">
        <f t="shared" si="10"/>
        <v>9500</v>
      </c>
      <c r="L21" s="282">
        <f t="shared" si="10"/>
        <v>4353.1480000000001</v>
      </c>
      <c r="M21" s="282">
        <f t="shared" si="10"/>
        <v>4353.1480000000001</v>
      </c>
      <c r="N21" s="282">
        <f t="shared" si="10"/>
        <v>4353.1480000000001</v>
      </c>
      <c r="O21" s="282">
        <f t="shared" si="10"/>
        <v>4353.1480000000001</v>
      </c>
      <c r="P21" s="282">
        <f t="shared" si="10"/>
        <v>9500</v>
      </c>
      <c r="Q21" s="282">
        <f t="shared" si="10"/>
        <v>9500</v>
      </c>
      <c r="R21" s="282">
        <f t="shared" si="10"/>
        <v>244850</v>
      </c>
      <c r="S21" s="282">
        <f t="shared" si="10"/>
        <v>71950</v>
      </c>
      <c r="T21" s="282">
        <f t="shared" si="10"/>
        <v>26000</v>
      </c>
      <c r="U21" s="282">
        <f t="shared" si="10"/>
        <v>0</v>
      </c>
      <c r="V21" s="282">
        <f t="shared" si="10"/>
        <v>0</v>
      </c>
      <c r="W21" s="282">
        <f t="shared" si="10"/>
        <v>0</v>
      </c>
      <c r="X21" s="282">
        <f t="shared" si="10"/>
        <v>9950</v>
      </c>
      <c r="Y21" s="282">
        <f t="shared" si="10"/>
        <v>0</v>
      </c>
      <c r="Z21" s="282">
        <f t="shared" si="10"/>
        <v>0</v>
      </c>
      <c r="AA21" s="282">
        <f t="shared" si="10"/>
        <v>0</v>
      </c>
      <c r="AB21" s="282">
        <f t="shared" si="10"/>
        <v>16050</v>
      </c>
      <c r="AC21" s="282">
        <f t="shared" si="10"/>
        <v>0</v>
      </c>
      <c r="AD21" s="282">
        <f t="shared" si="10"/>
        <v>0</v>
      </c>
      <c r="AE21" s="282">
        <f t="shared" si="10"/>
        <v>0</v>
      </c>
      <c r="AF21" s="282">
        <f t="shared" si="10"/>
        <v>0</v>
      </c>
      <c r="AG21" s="282">
        <f t="shared" si="10"/>
        <v>15000</v>
      </c>
      <c r="AH21" s="282">
        <f t="shared" si="10"/>
        <v>5000</v>
      </c>
      <c r="AI21" s="282">
        <f t="shared" si="10"/>
        <v>26050</v>
      </c>
      <c r="AJ21" s="282">
        <f t="shared" si="10"/>
        <v>0</v>
      </c>
      <c r="AK21" s="282">
        <f t="shared" si="10"/>
        <v>0</v>
      </c>
      <c r="AL21" s="282">
        <f t="shared" si="10"/>
        <v>0</v>
      </c>
      <c r="AM21" s="280"/>
      <c r="AN21" s="287">
        <f t="shared" si="1"/>
        <v>0</v>
      </c>
      <c r="AP21" s="285"/>
      <c r="AQ21" s="285"/>
      <c r="AR21" s="285"/>
      <c r="AS21" s="285"/>
      <c r="AT21" s="285"/>
      <c r="AU21" s="285"/>
      <c r="AV21" s="285"/>
      <c r="AW21" s="285"/>
      <c r="AX21" s="285"/>
    </row>
    <row r="22" spans="1:50" s="284" customFormat="1" ht="45.75" customHeight="1" x14ac:dyDescent="0.25">
      <c r="A22" s="278" t="s">
        <v>348</v>
      </c>
      <c r="B22" s="286" t="s">
        <v>149</v>
      </c>
      <c r="C22" s="280"/>
      <c r="D22" s="281"/>
      <c r="E22" s="281"/>
      <c r="F22" s="280" t="s">
        <v>636</v>
      </c>
      <c r="G22" s="281"/>
      <c r="H22" s="282">
        <f>H23</f>
        <v>273016</v>
      </c>
      <c r="I22" s="282">
        <f t="shared" ref="I22:AL22" si="11">I23</f>
        <v>100116</v>
      </c>
      <c r="J22" s="282">
        <f t="shared" si="11"/>
        <v>9500</v>
      </c>
      <c r="K22" s="282">
        <f t="shared" si="11"/>
        <v>9500</v>
      </c>
      <c r="L22" s="282">
        <f t="shared" si="11"/>
        <v>4353.1480000000001</v>
      </c>
      <c r="M22" s="282">
        <f t="shared" si="11"/>
        <v>4353.1480000000001</v>
      </c>
      <c r="N22" s="282">
        <f t="shared" si="11"/>
        <v>4353.1480000000001</v>
      </c>
      <c r="O22" s="282">
        <f t="shared" si="11"/>
        <v>4353.1480000000001</v>
      </c>
      <c r="P22" s="282">
        <f t="shared" si="11"/>
        <v>9500</v>
      </c>
      <c r="Q22" s="282">
        <f t="shared" si="11"/>
        <v>9500</v>
      </c>
      <c r="R22" s="282">
        <f t="shared" si="11"/>
        <v>244850</v>
      </c>
      <c r="S22" s="282">
        <f t="shared" si="11"/>
        <v>71950</v>
      </c>
      <c r="T22" s="282">
        <f t="shared" si="11"/>
        <v>26000</v>
      </c>
      <c r="U22" s="282">
        <f t="shared" si="11"/>
        <v>0</v>
      </c>
      <c r="V22" s="282">
        <f t="shared" si="11"/>
        <v>0</v>
      </c>
      <c r="W22" s="282">
        <f t="shared" si="11"/>
        <v>0</v>
      </c>
      <c r="X22" s="282">
        <f t="shared" si="11"/>
        <v>9950</v>
      </c>
      <c r="Y22" s="282">
        <f t="shared" si="11"/>
        <v>0</v>
      </c>
      <c r="Z22" s="282">
        <f t="shared" si="11"/>
        <v>0</v>
      </c>
      <c r="AA22" s="282">
        <f t="shared" si="11"/>
        <v>0</v>
      </c>
      <c r="AB22" s="282">
        <f t="shared" si="11"/>
        <v>16050</v>
      </c>
      <c r="AC22" s="282">
        <f t="shared" si="11"/>
        <v>0</v>
      </c>
      <c r="AD22" s="282">
        <f t="shared" si="11"/>
        <v>0</v>
      </c>
      <c r="AE22" s="282">
        <f t="shared" si="11"/>
        <v>0</v>
      </c>
      <c r="AF22" s="282">
        <f t="shared" si="11"/>
        <v>0</v>
      </c>
      <c r="AG22" s="282">
        <f t="shared" si="11"/>
        <v>0</v>
      </c>
      <c r="AH22" s="282">
        <f t="shared" si="11"/>
        <v>5000</v>
      </c>
      <c r="AI22" s="282">
        <f t="shared" si="11"/>
        <v>11050</v>
      </c>
      <c r="AJ22" s="282">
        <f t="shared" si="11"/>
        <v>0</v>
      </c>
      <c r="AK22" s="282">
        <f t="shared" si="11"/>
        <v>0</v>
      </c>
      <c r="AL22" s="282">
        <f t="shared" si="11"/>
        <v>0</v>
      </c>
      <c r="AM22" s="280"/>
      <c r="AN22" s="287">
        <f t="shared" si="1"/>
        <v>0</v>
      </c>
      <c r="AP22" s="285"/>
      <c r="AQ22" s="285"/>
      <c r="AR22" s="285"/>
      <c r="AS22" s="285"/>
      <c r="AT22" s="285"/>
      <c r="AU22" s="285"/>
      <c r="AV22" s="285"/>
      <c r="AW22" s="285"/>
      <c r="AX22" s="285"/>
    </row>
    <row r="23" spans="1:50" s="295" customFormat="1" ht="39" x14ac:dyDescent="0.25">
      <c r="A23" s="289" t="s">
        <v>116</v>
      </c>
      <c r="B23" s="290" t="s">
        <v>641</v>
      </c>
      <c r="C23" s="291"/>
      <c r="D23" s="292"/>
      <c r="E23" s="292"/>
      <c r="F23" s="291" t="s">
        <v>636</v>
      </c>
      <c r="G23" s="292"/>
      <c r="H23" s="293">
        <f t="shared" ref="H23:AL23" si="12">SUM(H24:H24)</f>
        <v>273016</v>
      </c>
      <c r="I23" s="293">
        <f t="shared" si="12"/>
        <v>100116</v>
      </c>
      <c r="J23" s="293">
        <f t="shared" si="12"/>
        <v>9500</v>
      </c>
      <c r="K23" s="293">
        <f t="shared" si="12"/>
        <v>9500</v>
      </c>
      <c r="L23" s="293">
        <f t="shared" si="12"/>
        <v>4353.1480000000001</v>
      </c>
      <c r="M23" s="293">
        <f t="shared" si="12"/>
        <v>4353.1480000000001</v>
      </c>
      <c r="N23" s="293">
        <f t="shared" si="12"/>
        <v>4353.1480000000001</v>
      </c>
      <c r="O23" s="293">
        <f t="shared" si="12"/>
        <v>4353.1480000000001</v>
      </c>
      <c r="P23" s="293">
        <f t="shared" si="12"/>
        <v>9500</v>
      </c>
      <c r="Q23" s="293">
        <f t="shared" si="12"/>
        <v>9500</v>
      </c>
      <c r="R23" s="293">
        <f t="shared" si="12"/>
        <v>244850</v>
      </c>
      <c r="S23" s="293">
        <f t="shared" si="12"/>
        <v>71950</v>
      </c>
      <c r="T23" s="293">
        <f t="shared" si="12"/>
        <v>26000</v>
      </c>
      <c r="U23" s="293">
        <f t="shared" si="12"/>
        <v>0</v>
      </c>
      <c r="V23" s="293">
        <f t="shared" si="12"/>
        <v>0</v>
      </c>
      <c r="W23" s="293">
        <f t="shared" si="12"/>
        <v>0</v>
      </c>
      <c r="X23" s="293">
        <f t="shared" si="12"/>
        <v>9950</v>
      </c>
      <c r="Y23" s="293">
        <f t="shared" si="12"/>
        <v>0</v>
      </c>
      <c r="Z23" s="293">
        <f t="shared" si="12"/>
        <v>0</v>
      </c>
      <c r="AA23" s="293">
        <f t="shared" si="12"/>
        <v>0</v>
      </c>
      <c r="AB23" s="293">
        <f t="shared" si="12"/>
        <v>16050</v>
      </c>
      <c r="AC23" s="293">
        <f t="shared" si="12"/>
        <v>0</v>
      </c>
      <c r="AD23" s="293">
        <f t="shared" si="12"/>
        <v>0</v>
      </c>
      <c r="AE23" s="293">
        <f t="shared" si="12"/>
        <v>0</v>
      </c>
      <c r="AF23" s="293">
        <f t="shared" si="12"/>
        <v>0</v>
      </c>
      <c r="AG23" s="293">
        <f t="shared" si="12"/>
        <v>0</v>
      </c>
      <c r="AH23" s="293">
        <f t="shared" si="12"/>
        <v>5000</v>
      </c>
      <c r="AI23" s="293">
        <f t="shared" si="12"/>
        <v>11050</v>
      </c>
      <c r="AJ23" s="293">
        <f t="shared" si="12"/>
        <v>0</v>
      </c>
      <c r="AK23" s="293">
        <f t="shared" si="12"/>
        <v>0</v>
      </c>
      <c r="AL23" s="293">
        <f t="shared" si="12"/>
        <v>0</v>
      </c>
      <c r="AM23" s="291"/>
      <c r="AN23" s="287">
        <f t="shared" si="1"/>
        <v>0</v>
      </c>
      <c r="AP23" s="296"/>
      <c r="AQ23" s="296"/>
      <c r="AR23" s="296"/>
      <c r="AS23" s="296"/>
      <c r="AT23" s="296"/>
      <c r="AU23" s="296"/>
      <c r="AV23" s="296"/>
      <c r="AW23" s="296"/>
      <c r="AX23" s="296"/>
    </row>
    <row r="24" spans="1:50" s="276" customFormat="1" ht="74.25" customHeight="1" x14ac:dyDescent="0.25">
      <c r="A24" s="297">
        <v>4</v>
      </c>
      <c r="B24" s="305" t="s">
        <v>592</v>
      </c>
      <c r="C24" s="274" t="s">
        <v>37</v>
      </c>
      <c r="D24" s="299" t="s">
        <v>593</v>
      </c>
      <c r="E24" s="299"/>
      <c r="F24" s="274" t="s">
        <v>646</v>
      </c>
      <c r="G24" s="299" t="s">
        <v>594</v>
      </c>
      <c r="H24" s="301">
        <v>273016</v>
      </c>
      <c r="I24" s="301">
        <v>100116</v>
      </c>
      <c r="J24" s="301">
        <v>9500</v>
      </c>
      <c r="K24" s="301">
        <v>9500</v>
      </c>
      <c r="L24" s="301">
        <v>4353.1480000000001</v>
      </c>
      <c r="M24" s="301">
        <v>4353.1480000000001</v>
      </c>
      <c r="N24" s="301">
        <v>4353.1480000000001</v>
      </c>
      <c r="O24" s="301">
        <v>4353.1480000000001</v>
      </c>
      <c r="P24" s="301">
        <v>9500</v>
      </c>
      <c r="Q24" s="301">
        <v>9500</v>
      </c>
      <c r="R24" s="301">
        <v>244850</v>
      </c>
      <c r="S24" s="301">
        <v>71950</v>
      </c>
      <c r="T24" s="301">
        <v>26000</v>
      </c>
      <c r="U24" s="301"/>
      <c r="V24" s="301"/>
      <c r="W24" s="301"/>
      <c r="X24" s="301">
        <v>9950</v>
      </c>
      <c r="Y24" s="301"/>
      <c r="Z24" s="301"/>
      <c r="AA24" s="301"/>
      <c r="AB24" s="301">
        <v>16050</v>
      </c>
      <c r="AC24" s="301"/>
      <c r="AD24" s="301"/>
      <c r="AE24" s="301"/>
      <c r="AF24" s="301"/>
      <c r="AG24" s="301">
        <f>IF(AI24&gt;AB24,AI24-AB24,0)</f>
        <v>0</v>
      </c>
      <c r="AH24" s="301">
        <f>IF(AB24&gt;AI24,AB24-AI24,0)</f>
        <v>5000</v>
      </c>
      <c r="AI24" s="301">
        <f>16050-5000</f>
        <v>11050</v>
      </c>
      <c r="AJ24" s="301"/>
      <c r="AK24" s="301"/>
      <c r="AL24" s="301"/>
      <c r="AM24" s="274"/>
      <c r="AN24" s="287">
        <f t="shared" si="1"/>
        <v>0</v>
      </c>
      <c r="AP24" s="277"/>
      <c r="AQ24" s="277"/>
      <c r="AR24" s="277">
        <v>1</v>
      </c>
      <c r="AS24" s="277"/>
      <c r="AT24" s="277"/>
      <c r="AU24" s="277"/>
      <c r="AV24" s="277"/>
      <c r="AW24" s="277">
        <v>1</v>
      </c>
      <c r="AX24" s="277" t="s">
        <v>647</v>
      </c>
    </row>
    <row r="25" spans="1:50" s="284" customFormat="1" ht="37.5" x14ac:dyDescent="0.25">
      <c r="A25" s="278" t="s">
        <v>595</v>
      </c>
      <c r="B25" s="286" t="s">
        <v>648</v>
      </c>
      <c r="C25" s="280"/>
      <c r="D25" s="281"/>
      <c r="E25" s="281"/>
      <c r="F25" s="280" t="s">
        <v>636</v>
      </c>
      <c r="G25" s="281"/>
      <c r="H25" s="282">
        <f>H26</f>
        <v>30000</v>
      </c>
      <c r="I25" s="282">
        <f t="shared" ref="I25:AL25" si="13">I26</f>
        <v>30000</v>
      </c>
      <c r="J25" s="282">
        <f t="shared" si="13"/>
        <v>0</v>
      </c>
      <c r="K25" s="282">
        <f t="shared" si="13"/>
        <v>0</v>
      </c>
      <c r="L25" s="282">
        <f t="shared" si="13"/>
        <v>0</v>
      </c>
      <c r="M25" s="282">
        <f t="shared" si="13"/>
        <v>0</v>
      </c>
      <c r="N25" s="282">
        <f t="shared" si="13"/>
        <v>0</v>
      </c>
      <c r="O25" s="282">
        <f t="shared" si="13"/>
        <v>0</v>
      </c>
      <c r="P25" s="282">
        <f t="shared" si="13"/>
        <v>0</v>
      </c>
      <c r="Q25" s="282">
        <f t="shared" si="13"/>
        <v>0</v>
      </c>
      <c r="R25" s="282">
        <f t="shared" si="13"/>
        <v>0</v>
      </c>
      <c r="S25" s="282">
        <f t="shared" si="13"/>
        <v>0</v>
      </c>
      <c r="T25" s="282">
        <f t="shared" si="13"/>
        <v>0</v>
      </c>
      <c r="U25" s="282">
        <f t="shared" si="13"/>
        <v>0</v>
      </c>
      <c r="V25" s="282">
        <f t="shared" si="13"/>
        <v>0</v>
      </c>
      <c r="W25" s="282">
        <f t="shared" si="13"/>
        <v>0</v>
      </c>
      <c r="X25" s="282">
        <f t="shared" si="13"/>
        <v>0</v>
      </c>
      <c r="Y25" s="282">
        <f t="shared" si="13"/>
        <v>0</v>
      </c>
      <c r="Z25" s="282">
        <f t="shared" si="13"/>
        <v>0</v>
      </c>
      <c r="AA25" s="282">
        <f t="shared" si="13"/>
        <v>0</v>
      </c>
      <c r="AB25" s="282">
        <f t="shared" si="13"/>
        <v>0</v>
      </c>
      <c r="AC25" s="282">
        <f t="shared" si="13"/>
        <v>0</v>
      </c>
      <c r="AD25" s="282">
        <f t="shared" si="13"/>
        <v>0</v>
      </c>
      <c r="AE25" s="282">
        <f t="shared" si="13"/>
        <v>0</v>
      </c>
      <c r="AF25" s="282"/>
      <c r="AG25" s="282">
        <f t="shared" si="13"/>
        <v>15000</v>
      </c>
      <c r="AH25" s="282">
        <f t="shared" si="13"/>
        <v>0</v>
      </c>
      <c r="AI25" s="282">
        <f t="shared" si="13"/>
        <v>15000</v>
      </c>
      <c r="AJ25" s="282">
        <f t="shared" si="13"/>
        <v>0</v>
      </c>
      <c r="AK25" s="282">
        <f t="shared" si="13"/>
        <v>0</v>
      </c>
      <c r="AL25" s="282">
        <f t="shared" si="13"/>
        <v>0</v>
      </c>
      <c r="AM25" s="280"/>
      <c r="AN25" s="287">
        <f t="shared" si="1"/>
        <v>0</v>
      </c>
      <c r="AP25" s="285"/>
      <c r="AQ25" s="285"/>
      <c r="AR25" s="285"/>
      <c r="AS25" s="285"/>
      <c r="AT25" s="285"/>
      <c r="AU25" s="285"/>
      <c r="AV25" s="285"/>
      <c r="AW25" s="285"/>
      <c r="AX25" s="285"/>
    </row>
    <row r="26" spans="1:50" s="295" customFormat="1" ht="39" x14ac:dyDescent="0.25">
      <c r="A26" s="289" t="s">
        <v>116</v>
      </c>
      <c r="B26" s="290" t="s">
        <v>649</v>
      </c>
      <c r="C26" s="291"/>
      <c r="D26" s="292"/>
      <c r="E26" s="292"/>
      <c r="F26" s="291"/>
      <c r="G26" s="292"/>
      <c r="H26" s="293">
        <f t="shared" ref="H26:AE26" si="14">SUM(H27:H27)</f>
        <v>30000</v>
      </c>
      <c r="I26" s="293">
        <f t="shared" si="14"/>
        <v>30000</v>
      </c>
      <c r="J26" s="293">
        <f t="shared" si="14"/>
        <v>0</v>
      </c>
      <c r="K26" s="293">
        <f t="shared" si="14"/>
        <v>0</v>
      </c>
      <c r="L26" s="293">
        <f t="shared" si="14"/>
        <v>0</v>
      </c>
      <c r="M26" s="293">
        <f t="shared" si="14"/>
        <v>0</v>
      </c>
      <c r="N26" s="293">
        <f t="shared" si="14"/>
        <v>0</v>
      </c>
      <c r="O26" s="293">
        <f t="shared" si="14"/>
        <v>0</v>
      </c>
      <c r="P26" s="293">
        <f t="shared" si="14"/>
        <v>0</v>
      </c>
      <c r="Q26" s="293">
        <f t="shared" si="14"/>
        <v>0</v>
      </c>
      <c r="R26" s="293">
        <f t="shared" si="14"/>
        <v>0</v>
      </c>
      <c r="S26" s="293">
        <f t="shared" si="14"/>
        <v>0</v>
      </c>
      <c r="T26" s="293">
        <f t="shared" si="14"/>
        <v>0</v>
      </c>
      <c r="U26" s="293">
        <f t="shared" si="14"/>
        <v>0</v>
      </c>
      <c r="V26" s="293">
        <f t="shared" si="14"/>
        <v>0</v>
      </c>
      <c r="W26" s="293">
        <f t="shared" si="14"/>
        <v>0</v>
      </c>
      <c r="X26" s="293">
        <f t="shared" si="14"/>
        <v>0</v>
      </c>
      <c r="Y26" s="293">
        <f t="shared" si="14"/>
        <v>0</v>
      </c>
      <c r="Z26" s="293">
        <f t="shared" si="14"/>
        <v>0</v>
      </c>
      <c r="AA26" s="293">
        <f t="shared" si="14"/>
        <v>0</v>
      </c>
      <c r="AB26" s="293">
        <f t="shared" si="14"/>
        <v>0</v>
      </c>
      <c r="AC26" s="293">
        <f t="shared" si="14"/>
        <v>0</v>
      </c>
      <c r="AD26" s="293">
        <f t="shared" si="14"/>
        <v>0</v>
      </c>
      <c r="AE26" s="293">
        <f t="shared" si="14"/>
        <v>0</v>
      </c>
      <c r="AF26" s="293"/>
      <c r="AG26" s="293">
        <f t="shared" ref="AG26:AL26" si="15">SUM(AG27:AG27)</f>
        <v>15000</v>
      </c>
      <c r="AH26" s="293">
        <f t="shared" si="15"/>
        <v>0</v>
      </c>
      <c r="AI26" s="293">
        <f t="shared" si="15"/>
        <v>15000</v>
      </c>
      <c r="AJ26" s="293">
        <f t="shared" si="15"/>
        <v>0</v>
      </c>
      <c r="AK26" s="293">
        <f t="shared" si="15"/>
        <v>0</v>
      </c>
      <c r="AL26" s="293">
        <f t="shared" si="15"/>
        <v>0</v>
      </c>
      <c r="AM26" s="291"/>
      <c r="AN26" s="287">
        <f t="shared" si="1"/>
        <v>0</v>
      </c>
      <c r="AP26" s="296"/>
      <c r="AQ26" s="296"/>
      <c r="AR26" s="296"/>
      <c r="AS26" s="296"/>
      <c r="AT26" s="296"/>
      <c r="AU26" s="296"/>
      <c r="AV26" s="296"/>
      <c r="AW26" s="296"/>
      <c r="AX26" s="296"/>
    </row>
    <row r="27" spans="1:50" s="276" customFormat="1" ht="70.5" customHeight="1" x14ac:dyDescent="0.25">
      <c r="A27" s="297" t="s">
        <v>650</v>
      </c>
      <c r="B27" s="305" t="s">
        <v>597</v>
      </c>
      <c r="C27" s="274" t="s">
        <v>651</v>
      </c>
      <c r="D27" s="299"/>
      <c r="E27" s="299"/>
      <c r="F27" s="274"/>
      <c r="G27" s="299" t="s">
        <v>652</v>
      </c>
      <c r="H27" s="301">
        <v>30000</v>
      </c>
      <c r="I27" s="301">
        <v>30000</v>
      </c>
      <c r="J27" s="306"/>
      <c r="K27" s="306"/>
      <c r="L27" s="301"/>
      <c r="M27" s="301"/>
      <c r="N27" s="301"/>
      <c r="O27" s="301"/>
      <c r="P27" s="306"/>
      <c r="Q27" s="306"/>
      <c r="R27" s="301"/>
      <c r="S27" s="301"/>
      <c r="T27" s="301">
        <v>0</v>
      </c>
      <c r="U27" s="301"/>
      <c r="V27" s="301"/>
      <c r="W27" s="301"/>
      <c r="X27" s="301"/>
      <c r="Y27" s="301"/>
      <c r="Z27" s="301"/>
      <c r="AA27" s="301"/>
      <c r="AB27" s="301">
        <v>0</v>
      </c>
      <c r="AC27" s="301"/>
      <c r="AD27" s="301"/>
      <c r="AE27" s="301"/>
      <c r="AF27" s="301"/>
      <c r="AG27" s="301">
        <f>IF(AI27&gt;AB27,AI27-AB27,0)</f>
        <v>15000</v>
      </c>
      <c r="AH27" s="301">
        <f>IF(AB27&gt;AI27,AB27-AI27,0)</f>
        <v>0</v>
      </c>
      <c r="AI27" s="301">
        <v>15000</v>
      </c>
      <c r="AJ27" s="301"/>
      <c r="AK27" s="301"/>
      <c r="AL27" s="301"/>
      <c r="AM27" s="274"/>
      <c r="AN27" s="287">
        <f t="shared" si="1"/>
        <v>0</v>
      </c>
      <c r="AO27" s="307" t="s">
        <v>653</v>
      </c>
      <c r="AP27" s="277"/>
      <c r="AQ27" s="277"/>
      <c r="AR27" s="277"/>
      <c r="AS27" s="277"/>
      <c r="AT27" s="277">
        <v>1</v>
      </c>
      <c r="AU27" s="277"/>
      <c r="AV27" s="277"/>
      <c r="AW27" s="277"/>
      <c r="AX27" s="277"/>
    </row>
    <row r="28" spans="1:50" x14ac:dyDescent="0.25">
      <c r="A28" s="308"/>
      <c r="B28" s="309"/>
      <c r="C28" s="310"/>
      <c r="D28" s="310"/>
      <c r="E28" s="310"/>
      <c r="F28" s="310"/>
      <c r="G28" s="310"/>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P28" s="313"/>
      <c r="AQ28" s="313"/>
      <c r="AR28" s="313"/>
      <c r="AS28" s="313"/>
      <c r="AT28" s="313"/>
      <c r="AU28" s="313"/>
      <c r="AV28" s="313"/>
      <c r="AW28" s="313"/>
      <c r="AX28" s="313"/>
    </row>
    <row r="29" spans="1:50" ht="27.75" customHeight="1" x14ac:dyDescent="0.25"/>
    <row r="30" spans="1:50" ht="27.75" customHeight="1" x14ac:dyDescent="0.25"/>
    <row r="31" spans="1:50" ht="27.75" customHeight="1" x14ac:dyDescent="0.25"/>
    <row r="32" spans="1:50" ht="27.75" customHeight="1" x14ac:dyDescent="0.25"/>
    <row r="33" spans="2:40" ht="27.75" customHeight="1" x14ac:dyDescent="0.25"/>
    <row r="34" spans="2:40" ht="27.75" customHeight="1" x14ac:dyDescent="0.25"/>
    <row r="35" spans="2:40" ht="27.75" customHeight="1" x14ac:dyDescent="0.25"/>
    <row r="36" spans="2:40" ht="27.75" customHeight="1" x14ac:dyDescent="0.25"/>
    <row r="37" spans="2:40" ht="27.75" customHeight="1" x14ac:dyDescent="0.25"/>
    <row r="38" spans="2:40" ht="27.75" customHeight="1" x14ac:dyDescent="0.25"/>
    <row r="39" spans="2:40" ht="27.75" customHeight="1" x14ac:dyDescent="0.25"/>
    <row r="40" spans="2:40" ht="27.75" customHeight="1" x14ac:dyDescent="0.25"/>
    <row r="41" spans="2:40" ht="27.75" customHeight="1" x14ac:dyDescent="0.25">
      <c r="B41" s="602"/>
      <c r="C41" s="602"/>
      <c r="D41" s="602"/>
      <c r="E41" s="602"/>
      <c r="F41" s="602"/>
      <c r="G41" s="602"/>
      <c r="H41" s="602"/>
      <c r="I41" s="602"/>
      <c r="J41" s="602"/>
      <c r="K41" s="602"/>
      <c r="L41" s="602"/>
      <c r="M41" s="602"/>
      <c r="N41" s="602"/>
      <c r="O41" s="602"/>
      <c r="P41" s="602"/>
      <c r="Q41" s="602"/>
      <c r="R41" s="602"/>
      <c r="S41" s="602"/>
      <c r="T41" s="317"/>
      <c r="U41" s="317"/>
      <c r="V41" s="317"/>
      <c r="W41" s="317"/>
      <c r="X41" s="317"/>
      <c r="Y41" s="317"/>
      <c r="Z41" s="317"/>
      <c r="AA41" s="317"/>
      <c r="AB41" s="317"/>
      <c r="AC41" s="317"/>
      <c r="AD41" s="317"/>
      <c r="AE41" s="317"/>
      <c r="AF41" s="317"/>
      <c r="AG41" s="317"/>
      <c r="AH41" s="317"/>
      <c r="AI41" s="317"/>
      <c r="AJ41" s="317"/>
      <c r="AK41" s="317"/>
      <c r="AL41" s="317"/>
    </row>
    <row r="42" spans="2:40" ht="27.75" customHeight="1" x14ac:dyDescent="0.25"/>
    <row r="43" spans="2:40" ht="27.75" customHeight="1" x14ac:dyDescent="0.25">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row>
    <row r="44" spans="2:40" ht="27.75" customHeight="1" x14ac:dyDescent="0.25">
      <c r="B44" s="268"/>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8"/>
      <c r="AJ44" s="268"/>
      <c r="AK44" s="268"/>
      <c r="AL44" s="268"/>
      <c r="AM44" s="268"/>
      <c r="AN44" s="268"/>
    </row>
    <row r="45" spans="2:40" ht="27.75" customHeight="1" x14ac:dyDescent="0.25">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8"/>
      <c r="AI45" s="268"/>
      <c r="AJ45" s="268"/>
      <c r="AK45" s="268"/>
      <c r="AL45" s="268"/>
      <c r="AM45" s="268"/>
      <c r="AN45" s="268"/>
    </row>
    <row r="46" spans="2:40" ht="27.75" customHeight="1" x14ac:dyDescent="0.25">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row>
    <row r="47" spans="2:40" ht="27.75" customHeight="1" x14ac:dyDescent="0.25">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row>
    <row r="48" spans="2:40" ht="27.75" customHeight="1" x14ac:dyDescent="0.25">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row>
    <row r="49" spans="1:1" s="268" customFormat="1" ht="27.75" customHeight="1" x14ac:dyDescent="0.25">
      <c r="A49" s="314"/>
    </row>
    <row r="50" spans="1:1" s="268" customFormat="1" ht="27.75" customHeight="1" x14ac:dyDescent="0.25">
      <c r="A50" s="314"/>
    </row>
    <row r="51" spans="1:1" s="268" customFormat="1" ht="27.75" customHeight="1" x14ac:dyDescent="0.25">
      <c r="A51" s="314"/>
    </row>
    <row r="52" spans="1:1" s="268" customFormat="1" ht="27.75" customHeight="1" x14ac:dyDescent="0.25">
      <c r="A52" s="314"/>
    </row>
    <row r="53" spans="1:1" s="268" customFormat="1" ht="27.75" customHeight="1" x14ac:dyDescent="0.25">
      <c r="A53" s="314"/>
    </row>
    <row r="54" spans="1:1" s="268" customFormat="1" ht="27.75" customHeight="1" x14ac:dyDescent="0.25">
      <c r="A54" s="314"/>
    </row>
    <row r="55" spans="1:1" s="268" customFormat="1" ht="27.75" customHeight="1" x14ac:dyDescent="0.25">
      <c r="A55" s="314"/>
    </row>
    <row r="56" spans="1:1" s="268" customFormat="1" ht="27.75" customHeight="1" x14ac:dyDescent="0.25">
      <c r="A56" s="314"/>
    </row>
    <row r="57" spans="1:1" s="268" customFormat="1" ht="27.75" customHeight="1" x14ac:dyDescent="0.25">
      <c r="A57" s="314"/>
    </row>
    <row r="58" spans="1:1" s="268" customFormat="1" ht="27.75" customHeight="1" x14ac:dyDescent="0.25">
      <c r="A58" s="314"/>
    </row>
    <row r="59" spans="1:1" s="268" customFormat="1" ht="27.75" customHeight="1" x14ac:dyDescent="0.25">
      <c r="A59" s="314"/>
    </row>
    <row r="60" spans="1:1" s="268" customFormat="1" ht="27.75" customHeight="1" x14ac:dyDescent="0.25">
      <c r="A60" s="314"/>
    </row>
    <row r="61" spans="1:1" s="268" customFormat="1" ht="27.75" customHeight="1" x14ac:dyDescent="0.25">
      <c r="A61" s="314"/>
    </row>
    <row r="62" spans="1:1" s="268" customFormat="1" ht="27.75" customHeight="1" x14ac:dyDescent="0.25">
      <c r="A62" s="314"/>
    </row>
    <row r="63" spans="1:1" s="268" customFormat="1" ht="27.75" customHeight="1" x14ac:dyDescent="0.25">
      <c r="A63" s="314"/>
    </row>
    <row r="64" spans="1:1" s="268" customFormat="1" ht="27.75" customHeight="1" x14ac:dyDescent="0.25">
      <c r="A64" s="314"/>
    </row>
    <row r="65" spans="1:1" s="268" customFormat="1" ht="27.75" customHeight="1" x14ac:dyDescent="0.25">
      <c r="A65" s="314"/>
    </row>
    <row r="66" spans="1:1" s="268" customFormat="1" ht="27.75" customHeight="1" x14ac:dyDescent="0.25">
      <c r="A66" s="314"/>
    </row>
    <row r="67" spans="1:1" s="268" customFormat="1" ht="27.75" customHeight="1" x14ac:dyDescent="0.25">
      <c r="A67" s="314"/>
    </row>
    <row r="68" spans="1:1" s="268" customFormat="1" ht="27.75" customHeight="1" x14ac:dyDescent="0.25">
      <c r="A68" s="314"/>
    </row>
    <row r="69" spans="1:1" s="268" customFormat="1" ht="27.75" customHeight="1" x14ac:dyDescent="0.25">
      <c r="A69" s="314"/>
    </row>
    <row r="70" spans="1:1" s="268" customFormat="1" ht="27.75" customHeight="1" x14ac:dyDescent="0.25">
      <c r="A70" s="314"/>
    </row>
    <row r="71" spans="1:1" s="268" customFormat="1" ht="27.75" customHeight="1" x14ac:dyDescent="0.25">
      <c r="A71" s="314"/>
    </row>
    <row r="72" spans="1:1" s="268" customFormat="1" ht="27.75" customHeight="1" x14ac:dyDescent="0.25">
      <c r="A72" s="314"/>
    </row>
    <row r="73" spans="1:1" s="268" customFormat="1" ht="27.75" customHeight="1" x14ac:dyDescent="0.25">
      <c r="A73" s="314"/>
    </row>
    <row r="74" spans="1:1" s="268" customFormat="1" ht="27.75" customHeight="1" x14ac:dyDescent="0.25">
      <c r="A74" s="314"/>
    </row>
    <row r="75" spans="1:1" s="268" customFormat="1" ht="27.75" customHeight="1" x14ac:dyDescent="0.25">
      <c r="A75" s="314"/>
    </row>
    <row r="76" spans="1:1" s="268" customFormat="1" ht="27.75" customHeight="1" x14ac:dyDescent="0.25">
      <c r="A76" s="314"/>
    </row>
    <row r="77" spans="1:1" s="268" customFormat="1" ht="27.75" customHeight="1" x14ac:dyDescent="0.25">
      <c r="A77" s="314"/>
    </row>
    <row r="78" spans="1:1" s="268" customFormat="1" ht="27.75" customHeight="1" x14ac:dyDescent="0.25">
      <c r="A78" s="314"/>
    </row>
    <row r="79" spans="1:1" s="268" customFormat="1" ht="27.75" customHeight="1" x14ac:dyDescent="0.25">
      <c r="A79" s="314"/>
    </row>
    <row r="80" spans="1:1" s="268" customFormat="1" ht="27.75" customHeight="1" x14ac:dyDescent="0.25">
      <c r="A80" s="314"/>
    </row>
    <row r="81" spans="1:1" s="268" customFormat="1" ht="27.75" customHeight="1" x14ac:dyDescent="0.25">
      <c r="A81" s="314"/>
    </row>
    <row r="82" spans="1:1" s="268" customFormat="1" ht="27.75" customHeight="1" x14ac:dyDescent="0.25">
      <c r="A82" s="314"/>
    </row>
    <row r="83" spans="1:1" s="268" customFormat="1" ht="27.75" customHeight="1" x14ac:dyDescent="0.25">
      <c r="A83" s="314"/>
    </row>
    <row r="84" spans="1:1" s="268" customFormat="1" ht="27.75" customHeight="1" x14ac:dyDescent="0.25">
      <c r="A84" s="314"/>
    </row>
    <row r="85" spans="1:1" s="268" customFormat="1" ht="27.75" customHeight="1" x14ac:dyDescent="0.25">
      <c r="A85" s="314"/>
    </row>
    <row r="86" spans="1:1" s="268" customFormat="1" ht="27.75" customHeight="1" x14ac:dyDescent="0.25">
      <c r="A86" s="314"/>
    </row>
    <row r="87" spans="1:1" s="268" customFormat="1" ht="27.75" customHeight="1" x14ac:dyDescent="0.25">
      <c r="A87" s="314"/>
    </row>
    <row r="88" spans="1:1" s="268" customFormat="1" ht="27.75" customHeight="1" x14ac:dyDescent="0.25">
      <c r="A88" s="314"/>
    </row>
    <row r="89" spans="1:1" s="268" customFormat="1" ht="27.75" customHeight="1" x14ac:dyDescent="0.25">
      <c r="A89" s="314"/>
    </row>
    <row r="90" spans="1:1" s="268" customFormat="1" ht="27.75" customHeight="1" x14ac:dyDescent="0.25">
      <c r="A90" s="314"/>
    </row>
    <row r="91" spans="1:1" s="268" customFormat="1" ht="27.75" customHeight="1" x14ac:dyDescent="0.25">
      <c r="A91" s="314"/>
    </row>
    <row r="92" spans="1:1" s="268" customFormat="1" ht="27.75" customHeight="1" x14ac:dyDescent="0.25">
      <c r="A92" s="314"/>
    </row>
    <row r="93" spans="1:1" s="268" customFormat="1" ht="27.75" customHeight="1" x14ac:dyDescent="0.25">
      <c r="A93" s="314"/>
    </row>
    <row r="94" spans="1:1" s="268" customFormat="1" ht="27.75" customHeight="1" x14ac:dyDescent="0.25">
      <c r="A94" s="314"/>
    </row>
    <row r="95" spans="1:1" s="268" customFormat="1" ht="27.75" customHeight="1" x14ac:dyDescent="0.25">
      <c r="A95" s="314"/>
    </row>
    <row r="96" spans="1:1" s="268" customFormat="1" ht="27.75" customHeight="1" x14ac:dyDescent="0.25">
      <c r="A96" s="314"/>
    </row>
    <row r="97" spans="1:1" s="268" customFormat="1" ht="27.75" customHeight="1" x14ac:dyDescent="0.25">
      <c r="A97" s="314"/>
    </row>
    <row r="98" spans="1:1" s="268" customFormat="1" ht="27.75" customHeight="1" x14ac:dyDescent="0.25">
      <c r="A98" s="314"/>
    </row>
    <row r="99" spans="1:1" s="268" customFormat="1" ht="27.75" customHeight="1" x14ac:dyDescent="0.25">
      <c r="A99" s="314"/>
    </row>
    <row r="100" spans="1:1" s="268" customFormat="1" ht="27.75" customHeight="1" x14ac:dyDescent="0.25">
      <c r="A100" s="314"/>
    </row>
    <row r="101" spans="1:1" s="268" customFormat="1" ht="27.75" customHeight="1" x14ac:dyDescent="0.25">
      <c r="A101" s="314"/>
    </row>
    <row r="102" spans="1:1" s="268" customFormat="1" ht="27.75" customHeight="1" x14ac:dyDescent="0.25">
      <c r="A102" s="314"/>
    </row>
    <row r="103" spans="1:1" s="268" customFormat="1" ht="27.75" customHeight="1" x14ac:dyDescent="0.25">
      <c r="A103" s="314"/>
    </row>
    <row r="104" spans="1:1" s="268" customFormat="1" ht="27.75" customHeight="1" x14ac:dyDescent="0.25">
      <c r="A104" s="314"/>
    </row>
    <row r="105" spans="1:1" s="268" customFormat="1" ht="27.75" customHeight="1" x14ac:dyDescent="0.25">
      <c r="A105" s="314"/>
    </row>
    <row r="106" spans="1:1" s="268" customFormat="1" ht="27.75" customHeight="1" x14ac:dyDescent="0.25">
      <c r="A106" s="314"/>
    </row>
    <row r="107" spans="1:1" s="268" customFormat="1" ht="27.75" customHeight="1" x14ac:dyDescent="0.25">
      <c r="A107" s="314"/>
    </row>
    <row r="108" spans="1:1" s="268" customFormat="1" ht="27.75" customHeight="1" x14ac:dyDescent="0.25">
      <c r="A108" s="314"/>
    </row>
    <row r="109" spans="1:1" s="268" customFormat="1" ht="27.75" customHeight="1" x14ac:dyDescent="0.25">
      <c r="A109" s="314"/>
    </row>
    <row r="110" spans="1:1" s="268" customFormat="1" ht="27.75" customHeight="1" x14ac:dyDescent="0.25">
      <c r="A110" s="314"/>
    </row>
    <row r="111" spans="1:1" s="268" customFormat="1" ht="27.75" customHeight="1" x14ac:dyDescent="0.25">
      <c r="A111" s="314"/>
    </row>
    <row r="112" spans="1:1" s="268" customFormat="1" ht="27.75" customHeight="1" x14ac:dyDescent="0.25">
      <c r="A112" s="314"/>
    </row>
    <row r="113" spans="1:1" s="268" customFormat="1" ht="27.75" customHeight="1" x14ac:dyDescent="0.25">
      <c r="A113" s="314"/>
    </row>
    <row r="114" spans="1:1" s="268" customFormat="1" ht="27.75" customHeight="1" x14ac:dyDescent="0.25">
      <c r="A114" s="314"/>
    </row>
    <row r="115" spans="1:1" s="268" customFormat="1" ht="27.75" customHeight="1" x14ac:dyDescent="0.25">
      <c r="A115" s="314"/>
    </row>
    <row r="116" spans="1:1" s="268" customFormat="1" ht="27.75" customHeight="1" x14ac:dyDescent="0.25">
      <c r="A116" s="314"/>
    </row>
    <row r="117" spans="1:1" s="268" customFormat="1" ht="27.75" customHeight="1" x14ac:dyDescent="0.25">
      <c r="A117" s="314"/>
    </row>
    <row r="118" spans="1:1" s="268" customFormat="1" ht="27.75" customHeight="1" x14ac:dyDescent="0.25">
      <c r="A118" s="314"/>
    </row>
    <row r="119" spans="1:1" s="268" customFormat="1" ht="27.75" customHeight="1" x14ac:dyDescent="0.25">
      <c r="A119" s="314"/>
    </row>
    <row r="120" spans="1:1" s="268" customFormat="1" ht="27.75" customHeight="1" x14ac:dyDescent="0.25">
      <c r="A120" s="314"/>
    </row>
    <row r="121" spans="1:1" s="268" customFormat="1" ht="27.75" customHeight="1" x14ac:dyDescent="0.25">
      <c r="A121" s="314"/>
    </row>
    <row r="122" spans="1:1" s="268" customFormat="1" ht="27.75" customHeight="1" x14ac:dyDescent="0.25">
      <c r="A122" s="314"/>
    </row>
    <row r="123" spans="1:1" s="268" customFormat="1" ht="27.75" customHeight="1" x14ac:dyDescent="0.25">
      <c r="A123" s="314"/>
    </row>
    <row r="124" spans="1:1" s="268" customFormat="1" ht="27.75" customHeight="1" x14ac:dyDescent="0.25">
      <c r="A124" s="314"/>
    </row>
    <row r="125" spans="1:1" s="268" customFormat="1" ht="27.75" customHeight="1" x14ac:dyDescent="0.25">
      <c r="A125" s="314"/>
    </row>
    <row r="126" spans="1:1" s="268" customFormat="1" ht="27.75" customHeight="1" x14ac:dyDescent="0.25">
      <c r="A126" s="314"/>
    </row>
    <row r="127" spans="1:1" s="268" customFormat="1" ht="27.75" customHeight="1" x14ac:dyDescent="0.25">
      <c r="A127" s="314"/>
    </row>
    <row r="128" spans="1:1" s="268" customFormat="1" ht="27.75" customHeight="1" x14ac:dyDescent="0.25">
      <c r="A128" s="314"/>
    </row>
    <row r="129" spans="1:1" s="268" customFormat="1" ht="27.75" customHeight="1" x14ac:dyDescent="0.25">
      <c r="A129" s="314"/>
    </row>
    <row r="130" spans="1:1" s="268" customFormat="1" ht="27.75" customHeight="1" x14ac:dyDescent="0.25">
      <c r="A130" s="314"/>
    </row>
    <row r="131" spans="1:1" s="268" customFormat="1" ht="27.75" customHeight="1" x14ac:dyDescent="0.25">
      <c r="A131" s="314"/>
    </row>
    <row r="132" spans="1:1" s="268" customFormat="1" ht="27.75" customHeight="1" x14ac:dyDescent="0.25">
      <c r="A132" s="314"/>
    </row>
    <row r="133" spans="1:1" s="268" customFormat="1" ht="27.75" customHeight="1" x14ac:dyDescent="0.25">
      <c r="A133" s="314"/>
    </row>
    <row r="134" spans="1:1" s="268" customFormat="1" ht="27.75" customHeight="1" x14ac:dyDescent="0.25">
      <c r="A134" s="314"/>
    </row>
    <row r="135" spans="1:1" s="268" customFormat="1" ht="27.75" customHeight="1" x14ac:dyDescent="0.25">
      <c r="A135" s="314"/>
    </row>
    <row r="136" spans="1:1" s="268" customFormat="1" ht="27.75" customHeight="1" x14ac:dyDescent="0.25">
      <c r="A136" s="314"/>
    </row>
    <row r="137" spans="1:1" s="268" customFormat="1" ht="27.75" customHeight="1" x14ac:dyDescent="0.25">
      <c r="A137" s="314"/>
    </row>
    <row r="138" spans="1:1" s="268" customFormat="1" ht="27.75" customHeight="1" x14ac:dyDescent="0.25">
      <c r="A138" s="314"/>
    </row>
    <row r="139" spans="1:1" s="268" customFormat="1" ht="27.75" customHeight="1" x14ac:dyDescent="0.25">
      <c r="A139" s="314"/>
    </row>
    <row r="140" spans="1:1" s="268" customFormat="1" ht="27.75" customHeight="1" x14ac:dyDescent="0.25">
      <c r="A140" s="314"/>
    </row>
    <row r="141" spans="1:1" s="268" customFormat="1" ht="27.75" customHeight="1" x14ac:dyDescent="0.25">
      <c r="A141" s="314"/>
    </row>
    <row r="142" spans="1:1" s="268" customFormat="1" ht="27.75" customHeight="1" x14ac:dyDescent="0.25">
      <c r="A142" s="314"/>
    </row>
    <row r="143" spans="1:1" s="268" customFormat="1" ht="27.75" customHeight="1" x14ac:dyDescent="0.25">
      <c r="A143" s="314"/>
    </row>
    <row r="144" spans="1:1" s="268" customFormat="1" ht="27.75" customHeight="1" x14ac:dyDescent="0.25">
      <c r="A144" s="314"/>
    </row>
    <row r="145" spans="1:1" s="268" customFormat="1" ht="27.75" customHeight="1" x14ac:dyDescent="0.25">
      <c r="A145" s="314"/>
    </row>
    <row r="146" spans="1:1" s="268" customFormat="1" ht="27.75" customHeight="1" x14ac:dyDescent="0.25">
      <c r="A146" s="314"/>
    </row>
    <row r="147" spans="1:1" s="268" customFormat="1" ht="27.75" customHeight="1" x14ac:dyDescent="0.25">
      <c r="A147" s="314"/>
    </row>
    <row r="148" spans="1:1" s="268" customFormat="1" ht="27.75" customHeight="1" x14ac:dyDescent="0.25">
      <c r="A148" s="314"/>
    </row>
    <row r="149" spans="1:1" s="268" customFormat="1" ht="27.75" customHeight="1" x14ac:dyDescent="0.25">
      <c r="A149" s="314"/>
    </row>
    <row r="150" spans="1:1" s="268" customFormat="1" ht="27.75" customHeight="1" x14ac:dyDescent="0.25">
      <c r="A150" s="314"/>
    </row>
    <row r="151" spans="1:1" s="268" customFormat="1" ht="27.75" customHeight="1" x14ac:dyDescent="0.25">
      <c r="A151" s="314"/>
    </row>
    <row r="152" spans="1:1" s="268" customFormat="1" ht="27.75" customHeight="1" x14ac:dyDescent="0.25">
      <c r="A152" s="314"/>
    </row>
    <row r="153" spans="1:1" s="268" customFormat="1" ht="27.75" customHeight="1" x14ac:dyDescent="0.25">
      <c r="A153" s="314"/>
    </row>
    <row r="154" spans="1:1" s="268" customFormat="1" ht="27.75" customHeight="1" x14ac:dyDescent="0.25">
      <c r="A154" s="314"/>
    </row>
    <row r="155" spans="1:1" s="268" customFormat="1" ht="27.75" customHeight="1" x14ac:dyDescent="0.25">
      <c r="A155" s="314"/>
    </row>
    <row r="156" spans="1:1" s="268" customFormat="1" ht="27.75" customHeight="1" x14ac:dyDescent="0.25">
      <c r="A156" s="314"/>
    </row>
    <row r="157" spans="1:1" s="268" customFormat="1" ht="27.75" customHeight="1" x14ac:dyDescent="0.25">
      <c r="A157" s="314"/>
    </row>
    <row r="158" spans="1:1" s="268" customFormat="1" ht="27.75" customHeight="1" x14ac:dyDescent="0.25">
      <c r="A158" s="314"/>
    </row>
    <row r="159" spans="1:1" s="268" customFormat="1" ht="27.75" customHeight="1" x14ac:dyDescent="0.25">
      <c r="A159" s="314"/>
    </row>
    <row r="160" spans="1:1" s="268" customFormat="1" ht="27.75" customHeight="1" x14ac:dyDescent="0.25">
      <c r="A160" s="314"/>
    </row>
    <row r="161" spans="1:1" s="268" customFormat="1" ht="27.75" customHeight="1" x14ac:dyDescent="0.25">
      <c r="A161" s="314"/>
    </row>
    <row r="162" spans="1:1" s="268" customFormat="1" ht="27.75" customHeight="1" x14ac:dyDescent="0.25">
      <c r="A162" s="314"/>
    </row>
    <row r="163" spans="1:1" s="268" customFormat="1" ht="27.75" customHeight="1" x14ac:dyDescent="0.25">
      <c r="A163" s="314"/>
    </row>
    <row r="164" spans="1:1" s="268" customFormat="1" ht="27.75" customHeight="1" x14ac:dyDescent="0.25">
      <c r="A164" s="314"/>
    </row>
    <row r="165" spans="1:1" s="268" customFormat="1" ht="27.75" customHeight="1" x14ac:dyDescent="0.25">
      <c r="A165" s="314"/>
    </row>
    <row r="166" spans="1:1" s="268" customFormat="1" ht="27.75" customHeight="1" x14ac:dyDescent="0.25">
      <c r="A166" s="314"/>
    </row>
    <row r="167" spans="1:1" s="268" customFormat="1" ht="27.75" customHeight="1" x14ac:dyDescent="0.25">
      <c r="A167" s="314"/>
    </row>
    <row r="168" spans="1:1" s="268" customFormat="1" ht="27.75" customHeight="1" x14ac:dyDescent="0.25">
      <c r="A168" s="314"/>
    </row>
    <row r="169" spans="1:1" s="268" customFormat="1" ht="27.75" customHeight="1" x14ac:dyDescent="0.25">
      <c r="A169" s="314"/>
    </row>
    <row r="170" spans="1:1" s="268" customFormat="1" ht="27.75" customHeight="1" x14ac:dyDescent="0.25">
      <c r="A170" s="314"/>
    </row>
    <row r="171" spans="1:1" s="268" customFormat="1" ht="27.75" customHeight="1" x14ac:dyDescent="0.25">
      <c r="A171" s="314"/>
    </row>
    <row r="172" spans="1:1" s="268" customFormat="1" ht="27.75" customHeight="1" x14ac:dyDescent="0.25">
      <c r="A172" s="314"/>
    </row>
    <row r="173" spans="1:1" s="268" customFormat="1" ht="27.75" customHeight="1" x14ac:dyDescent="0.25">
      <c r="A173" s="314"/>
    </row>
    <row r="174" spans="1:1" s="268" customFormat="1" ht="27.75" customHeight="1" x14ac:dyDescent="0.25">
      <c r="A174" s="314"/>
    </row>
    <row r="175" spans="1:1" s="268" customFormat="1" ht="27.75" customHeight="1" x14ac:dyDescent="0.25">
      <c r="A175" s="314"/>
    </row>
    <row r="176" spans="1:1" s="268" customFormat="1" ht="27.75" customHeight="1" x14ac:dyDescent="0.25">
      <c r="A176" s="314"/>
    </row>
    <row r="177" spans="1:1" s="268" customFormat="1" ht="27.75" customHeight="1" x14ac:dyDescent="0.25">
      <c r="A177" s="314"/>
    </row>
    <row r="178" spans="1:1" s="268" customFormat="1" ht="27.75" customHeight="1" x14ac:dyDescent="0.25">
      <c r="A178" s="314"/>
    </row>
    <row r="179" spans="1:1" s="268" customFormat="1" ht="27.75" customHeight="1" x14ac:dyDescent="0.25">
      <c r="A179" s="314"/>
    </row>
    <row r="180" spans="1:1" s="268" customFormat="1" ht="27.75" customHeight="1" x14ac:dyDescent="0.25">
      <c r="A180" s="314"/>
    </row>
    <row r="181" spans="1:1" s="268" customFormat="1" ht="27.75" customHeight="1" x14ac:dyDescent="0.25">
      <c r="A181" s="314"/>
    </row>
    <row r="182" spans="1:1" s="268" customFormat="1" ht="27.75" customHeight="1" x14ac:dyDescent="0.25">
      <c r="A182" s="314"/>
    </row>
    <row r="183" spans="1:1" s="268" customFormat="1" ht="27.75" customHeight="1" x14ac:dyDescent="0.25">
      <c r="A183" s="314"/>
    </row>
    <row r="184" spans="1:1" s="268" customFormat="1" ht="27.75" customHeight="1" x14ac:dyDescent="0.25">
      <c r="A184" s="314"/>
    </row>
    <row r="185" spans="1:1" s="268" customFormat="1" ht="27.75" customHeight="1" x14ac:dyDescent="0.25">
      <c r="A185" s="314"/>
    </row>
    <row r="186" spans="1:1" s="268" customFormat="1" ht="27.75" customHeight="1" x14ac:dyDescent="0.25">
      <c r="A186" s="314"/>
    </row>
    <row r="187" spans="1:1" s="268" customFormat="1" ht="27.75" customHeight="1" x14ac:dyDescent="0.25">
      <c r="A187" s="314"/>
    </row>
    <row r="188" spans="1:1" s="268" customFormat="1" ht="27.75" customHeight="1" x14ac:dyDescent="0.25">
      <c r="A188" s="314"/>
    </row>
    <row r="189" spans="1:1" s="268" customFormat="1" ht="27.75" customHeight="1" x14ac:dyDescent="0.25">
      <c r="A189" s="314"/>
    </row>
    <row r="190" spans="1:1" s="268" customFormat="1" ht="27.75" customHeight="1" x14ac:dyDescent="0.25">
      <c r="A190" s="314"/>
    </row>
    <row r="191" spans="1:1" s="268" customFormat="1" ht="27.75" customHeight="1" x14ac:dyDescent="0.25">
      <c r="A191" s="314"/>
    </row>
    <row r="192" spans="1:1" s="268" customFormat="1" ht="27.75" customHeight="1" x14ac:dyDescent="0.25">
      <c r="A192" s="314"/>
    </row>
    <row r="193" spans="1:1" s="268" customFormat="1" ht="27.75" customHeight="1" x14ac:dyDescent="0.25">
      <c r="A193" s="314"/>
    </row>
    <row r="194" spans="1:1" s="268" customFormat="1" ht="27.75" customHeight="1" x14ac:dyDescent="0.25">
      <c r="A194" s="314"/>
    </row>
    <row r="195" spans="1:1" s="268" customFormat="1" ht="27.75" customHeight="1" x14ac:dyDescent="0.25">
      <c r="A195" s="314"/>
    </row>
    <row r="196" spans="1:1" s="268" customFormat="1" ht="27.75" customHeight="1" x14ac:dyDescent="0.25">
      <c r="A196" s="314"/>
    </row>
    <row r="197" spans="1:1" s="268" customFormat="1" ht="27.75" customHeight="1" x14ac:dyDescent="0.25">
      <c r="A197" s="314"/>
    </row>
    <row r="198" spans="1:1" s="268" customFormat="1" ht="27.75" customHeight="1" x14ac:dyDescent="0.25">
      <c r="A198" s="314"/>
    </row>
    <row r="199" spans="1:1" s="268" customFormat="1" ht="27.75" customHeight="1" x14ac:dyDescent="0.25">
      <c r="A199" s="314"/>
    </row>
    <row r="200" spans="1:1" s="268" customFormat="1" ht="27.75" customHeight="1" x14ac:dyDescent="0.25">
      <c r="A200" s="314"/>
    </row>
    <row r="201" spans="1:1" s="268" customFormat="1" ht="27.75" customHeight="1" x14ac:dyDescent="0.25">
      <c r="A201" s="314"/>
    </row>
    <row r="202" spans="1:1" s="268" customFormat="1" ht="27.75" customHeight="1" x14ac:dyDescent="0.25">
      <c r="A202" s="314"/>
    </row>
    <row r="203" spans="1:1" s="268" customFormat="1" ht="27.75" customHeight="1" x14ac:dyDescent="0.25">
      <c r="A203" s="314"/>
    </row>
    <row r="204" spans="1:1" s="268" customFormat="1" ht="27.75" customHeight="1" x14ac:dyDescent="0.25">
      <c r="A204" s="314"/>
    </row>
    <row r="205" spans="1:1" s="268" customFormat="1" ht="27.75" customHeight="1" x14ac:dyDescent="0.25">
      <c r="A205" s="314"/>
    </row>
    <row r="206" spans="1:1" s="268" customFormat="1" ht="27.75" customHeight="1" x14ac:dyDescent="0.25">
      <c r="A206" s="314"/>
    </row>
    <row r="207" spans="1:1" s="268" customFormat="1" ht="27.75" customHeight="1" x14ac:dyDescent="0.25">
      <c r="A207" s="314"/>
    </row>
    <row r="208" spans="1:1" s="268" customFormat="1" ht="27.75" customHeight="1" x14ac:dyDescent="0.25">
      <c r="A208" s="314"/>
    </row>
    <row r="209" spans="1:1" s="268" customFormat="1" ht="27.75" customHeight="1" x14ac:dyDescent="0.25">
      <c r="A209" s="314"/>
    </row>
    <row r="210" spans="1:1" s="268" customFormat="1" ht="27.75" customHeight="1" x14ac:dyDescent="0.25">
      <c r="A210" s="314"/>
    </row>
    <row r="211" spans="1:1" s="268" customFormat="1" ht="27.75" customHeight="1" x14ac:dyDescent="0.25">
      <c r="A211" s="314"/>
    </row>
    <row r="212" spans="1:1" s="268" customFormat="1" ht="27.75" customHeight="1" x14ac:dyDescent="0.25">
      <c r="A212" s="314"/>
    </row>
    <row r="213" spans="1:1" s="268" customFormat="1" ht="27.75" customHeight="1" x14ac:dyDescent="0.25">
      <c r="A213" s="314"/>
    </row>
    <row r="214" spans="1:1" s="268" customFormat="1" ht="27.75" customHeight="1" x14ac:dyDescent="0.25">
      <c r="A214" s="314"/>
    </row>
    <row r="215" spans="1:1" s="268" customFormat="1" ht="27.75" customHeight="1" x14ac:dyDescent="0.25">
      <c r="A215" s="314"/>
    </row>
    <row r="216" spans="1:1" s="268" customFormat="1" ht="27.75" customHeight="1" x14ac:dyDescent="0.25">
      <c r="A216" s="314"/>
    </row>
    <row r="217" spans="1:1" s="268" customFormat="1" ht="27.75" customHeight="1" x14ac:dyDescent="0.25">
      <c r="A217" s="314"/>
    </row>
    <row r="218" spans="1:1" s="268" customFormat="1" ht="27.75" customHeight="1" x14ac:dyDescent="0.25">
      <c r="A218" s="314"/>
    </row>
    <row r="219" spans="1:1" s="268" customFormat="1" ht="27.75" customHeight="1" x14ac:dyDescent="0.25">
      <c r="A219" s="314"/>
    </row>
    <row r="220" spans="1:1" s="268" customFormat="1" ht="27.75" customHeight="1" x14ac:dyDescent="0.25">
      <c r="A220" s="314"/>
    </row>
    <row r="221" spans="1:1" s="268" customFormat="1" ht="27.75" customHeight="1" x14ac:dyDescent="0.25">
      <c r="A221" s="314"/>
    </row>
    <row r="222" spans="1:1" s="268" customFormat="1" ht="27.75" customHeight="1" x14ac:dyDescent="0.25">
      <c r="A222" s="314"/>
    </row>
    <row r="223" spans="1:1" s="268" customFormat="1" ht="27.75" customHeight="1" x14ac:dyDescent="0.25">
      <c r="A223" s="314"/>
    </row>
    <row r="224" spans="1:1" s="268" customFormat="1" ht="27.75" customHeight="1" x14ac:dyDescent="0.25">
      <c r="A224" s="314"/>
    </row>
    <row r="225" spans="1:1" s="268" customFormat="1" ht="27.75" customHeight="1" x14ac:dyDescent="0.25">
      <c r="A225" s="314"/>
    </row>
    <row r="226" spans="1:1" s="268" customFormat="1" ht="27.75" customHeight="1" x14ac:dyDescent="0.25">
      <c r="A226" s="314"/>
    </row>
    <row r="227" spans="1:1" s="268" customFormat="1" ht="27.75" customHeight="1" x14ac:dyDescent="0.25">
      <c r="A227" s="314"/>
    </row>
    <row r="228" spans="1:1" s="268" customFormat="1" ht="27.75" customHeight="1" x14ac:dyDescent="0.25">
      <c r="A228" s="314"/>
    </row>
    <row r="229" spans="1:1" s="268" customFormat="1" ht="27.75" customHeight="1" x14ac:dyDescent="0.25">
      <c r="A229" s="314"/>
    </row>
    <row r="230" spans="1:1" s="268" customFormat="1" ht="27.75" customHeight="1" x14ac:dyDescent="0.25">
      <c r="A230" s="314"/>
    </row>
    <row r="231" spans="1:1" s="268" customFormat="1" ht="27.75" customHeight="1" x14ac:dyDescent="0.25">
      <c r="A231" s="314"/>
    </row>
    <row r="232" spans="1:1" s="268" customFormat="1" ht="27.75" customHeight="1" x14ac:dyDescent="0.25">
      <c r="A232" s="314"/>
    </row>
    <row r="233" spans="1:1" s="268" customFormat="1" ht="27.75" customHeight="1" x14ac:dyDescent="0.25">
      <c r="A233" s="314"/>
    </row>
    <row r="234" spans="1:1" s="268" customFormat="1" ht="27.75" customHeight="1" x14ac:dyDescent="0.25">
      <c r="A234" s="314"/>
    </row>
    <row r="235" spans="1:1" s="268" customFormat="1" ht="27.75" customHeight="1" x14ac:dyDescent="0.25">
      <c r="A235" s="314"/>
    </row>
    <row r="236" spans="1:1" s="268" customFormat="1" ht="27.75" customHeight="1" x14ac:dyDescent="0.25">
      <c r="A236" s="314"/>
    </row>
    <row r="237" spans="1:1" s="268" customFormat="1" ht="27.75" customHeight="1" x14ac:dyDescent="0.25">
      <c r="A237" s="314"/>
    </row>
    <row r="238" spans="1:1" s="268" customFormat="1" ht="27.75" customHeight="1" x14ac:dyDescent="0.25">
      <c r="A238" s="314"/>
    </row>
    <row r="239" spans="1:1" s="268" customFormat="1" ht="27.75" customHeight="1" x14ac:dyDescent="0.25">
      <c r="A239" s="314"/>
    </row>
    <row r="240" spans="1:1" s="268" customFormat="1" ht="27.75" customHeight="1" x14ac:dyDescent="0.25">
      <c r="A240" s="314"/>
    </row>
    <row r="241" spans="1:1" s="268" customFormat="1" ht="27.75" customHeight="1" x14ac:dyDescent="0.25">
      <c r="A241" s="314"/>
    </row>
    <row r="242" spans="1:1" s="268" customFormat="1" ht="27.75" customHeight="1" x14ac:dyDescent="0.25">
      <c r="A242" s="314"/>
    </row>
    <row r="243" spans="1:1" s="268" customFormat="1" ht="27.75" customHeight="1" x14ac:dyDescent="0.25">
      <c r="A243" s="314"/>
    </row>
    <row r="244" spans="1:1" s="268" customFormat="1" ht="27.75" customHeight="1" x14ac:dyDescent="0.25">
      <c r="A244" s="314"/>
    </row>
    <row r="245" spans="1:1" s="268" customFormat="1" ht="27.75" customHeight="1" x14ac:dyDescent="0.25">
      <c r="A245" s="314"/>
    </row>
    <row r="246" spans="1:1" s="268" customFormat="1" ht="27.75" customHeight="1" x14ac:dyDescent="0.25">
      <c r="A246" s="314"/>
    </row>
    <row r="247" spans="1:1" s="268" customFormat="1" ht="27.75" customHeight="1" x14ac:dyDescent="0.25">
      <c r="A247" s="314"/>
    </row>
    <row r="248" spans="1:1" s="268" customFormat="1" ht="27.75" customHeight="1" x14ac:dyDescent="0.25">
      <c r="A248" s="314"/>
    </row>
    <row r="249" spans="1:1" s="268" customFormat="1" ht="27.75" customHeight="1" x14ac:dyDescent="0.25">
      <c r="A249" s="314"/>
    </row>
    <row r="250" spans="1:1" s="268" customFormat="1" ht="27.75" customHeight="1" x14ac:dyDescent="0.25">
      <c r="A250" s="314"/>
    </row>
    <row r="251" spans="1:1" s="268" customFormat="1" ht="27.75" customHeight="1" x14ac:dyDescent="0.25">
      <c r="A251" s="314"/>
    </row>
    <row r="252" spans="1:1" s="268" customFormat="1" ht="27.75" customHeight="1" x14ac:dyDescent="0.25">
      <c r="A252" s="314"/>
    </row>
    <row r="253" spans="1:1" s="268" customFormat="1" ht="27.75" customHeight="1" x14ac:dyDescent="0.25">
      <c r="A253" s="314"/>
    </row>
    <row r="254" spans="1:1" s="268" customFormat="1" ht="27.75" customHeight="1" x14ac:dyDescent="0.25">
      <c r="A254" s="314"/>
    </row>
    <row r="255" spans="1:1" s="268" customFormat="1" ht="27.75" customHeight="1" x14ac:dyDescent="0.25">
      <c r="A255" s="314"/>
    </row>
    <row r="256" spans="1:1" s="268" customFormat="1" ht="27.75" customHeight="1" x14ac:dyDescent="0.25">
      <c r="A256" s="314"/>
    </row>
    <row r="257" spans="1:1" s="268" customFormat="1" ht="27.75" customHeight="1" x14ac:dyDescent="0.25">
      <c r="A257" s="314"/>
    </row>
    <row r="258" spans="1:1" s="268" customFormat="1" ht="27.75" customHeight="1" x14ac:dyDescent="0.25">
      <c r="A258" s="314"/>
    </row>
    <row r="259" spans="1:1" s="268" customFormat="1" ht="27.75" customHeight="1" x14ac:dyDescent="0.25">
      <c r="A259" s="314"/>
    </row>
    <row r="260" spans="1:1" s="268" customFormat="1" ht="27.75" customHeight="1" x14ac:dyDescent="0.25">
      <c r="A260" s="314"/>
    </row>
    <row r="261" spans="1:1" s="268" customFormat="1" ht="27.75" customHeight="1" x14ac:dyDescent="0.25">
      <c r="A261" s="314"/>
    </row>
    <row r="262" spans="1:1" s="268" customFormat="1" ht="27.75" customHeight="1" x14ac:dyDescent="0.25">
      <c r="A262" s="314"/>
    </row>
    <row r="263" spans="1:1" s="268" customFormat="1" ht="27.75" customHeight="1" x14ac:dyDescent="0.25">
      <c r="A263" s="314"/>
    </row>
    <row r="264" spans="1:1" s="268" customFormat="1" ht="27.75" customHeight="1" x14ac:dyDescent="0.25">
      <c r="A264" s="314"/>
    </row>
    <row r="265" spans="1:1" s="268" customFormat="1" ht="27.75" customHeight="1" x14ac:dyDescent="0.25">
      <c r="A265" s="314"/>
    </row>
    <row r="266" spans="1:1" s="268" customFormat="1" ht="27.75" customHeight="1" x14ac:dyDescent="0.25">
      <c r="A266" s="314"/>
    </row>
    <row r="267" spans="1:1" s="268" customFormat="1" ht="27.75" customHeight="1" x14ac:dyDescent="0.25">
      <c r="A267" s="314"/>
    </row>
    <row r="268" spans="1:1" s="268" customFormat="1" ht="27.75" customHeight="1" x14ac:dyDescent="0.25">
      <c r="A268" s="314"/>
    </row>
    <row r="269" spans="1:1" s="268" customFormat="1" ht="27.75" customHeight="1" x14ac:dyDescent="0.25">
      <c r="A269" s="314"/>
    </row>
    <row r="270" spans="1:1" s="268" customFormat="1" ht="27.75" customHeight="1" x14ac:dyDescent="0.25">
      <c r="A270" s="314"/>
    </row>
    <row r="271" spans="1:1" s="268" customFormat="1" ht="27.75" customHeight="1" x14ac:dyDescent="0.25">
      <c r="A271" s="314"/>
    </row>
    <row r="272" spans="1:1" s="268" customFormat="1" ht="27.75" customHeight="1" x14ac:dyDescent="0.25">
      <c r="A272" s="314"/>
    </row>
    <row r="273" spans="1:1" s="268" customFormat="1" ht="27.75" customHeight="1" x14ac:dyDescent="0.25">
      <c r="A273" s="314"/>
    </row>
    <row r="274" spans="1:1" s="268" customFormat="1" ht="27.75" customHeight="1" x14ac:dyDescent="0.25">
      <c r="A274" s="314"/>
    </row>
    <row r="275" spans="1:1" s="268" customFormat="1" ht="27.75" customHeight="1" x14ac:dyDescent="0.25">
      <c r="A275" s="314"/>
    </row>
    <row r="276" spans="1:1" s="268" customFormat="1" ht="27.75" customHeight="1" x14ac:dyDescent="0.25">
      <c r="A276" s="314"/>
    </row>
    <row r="277" spans="1:1" s="268" customFormat="1" ht="27.75" customHeight="1" x14ac:dyDescent="0.25">
      <c r="A277" s="314"/>
    </row>
    <row r="278" spans="1:1" s="268" customFormat="1" ht="27.75" customHeight="1" x14ac:dyDescent="0.25">
      <c r="A278" s="314"/>
    </row>
    <row r="279" spans="1:1" s="268" customFormat="1" ht="27.75" customHeight="1" x14ac:dyDescent="0.25">
      <c r="A279" s="314"/>
    </row>
    <row r="280" spans="1:1" s="268" customFormat="1" ht="27.75" customHeight="1" x14ac:dyDescent="0.25">
      <c r="A280" s="314"/>
    </row>
    <row r="281" spans="1:1" s="268" customFormat="1" ht="27.75" customHeight="1" x14ac:dyDescent="0.25">
      <c r="A281" s="314"/>
    </row>
    <row r="282" spans="1:1" s="268" customFormat="1" ht="27.75" customHeight="1" x14ac:dyDescent="0.25">
      <c r="A282" s="314"/>
    </row>
    <row r="283" spans="1:1" s="268" customFormat="1" ht="27.75" customHeight="1" x14ac:dyDescent="0.25">
      <c r="A283" s="314"/>
    </row>
    <row r="284" spans="1:1" s="268" customFormat="1" ht="27.75" customHeight="1" x14ac:dyDescent="0.25">
      <c r="A284" s="314"/>
    </row>
    <row r="285" spans="1:1" s="268" customFormat="1" ht="27.75" customHeight="1" x14ac:dyDescent="0.25">
      <c r="A285" s="314"/>
    </row>
    <row r="286" spans="1:1" s="268" customFormat="1" ht="27.75" customHeight="1" x14ac:dyDescent="0.25">
      <c r="A286" s="314"/>
    </row>
    <row r="287" spans="1:1" s="268" customFormat="1" ht="27.75" customHeight="1" x14ac:dyDescent="0.25">
      <c r="A287" s="314"/>
    </row>
    <row r="288" spans="1:1" s="268" customFormat="1" ht="27.75" customHeight="1" x14ac:dyDescent="0.25">
      <c r="A288" s="314"/>
    </row>
    <row r="289" spans="1:1" s="268" customFormat="1" ht="27.75" customHeight="1" x14ac:dyDescent="0.25">
      <c r="A289" s="314"/>
    </row>
    <row r="290" spans="1:1" s="268" customFormat="1" ht="27.75" customHeight="1" x14ac:dyDescent="0.25">
      <c r="A290" s="314"/>
    </row>
    <row r="291" spans="1:1" s="268" customFormat="1" ht="27.75" customHeight="1" x14ac:dyDescent="0.25">
      <c r="A291" s="314"/>
    </row>
    <row r="292" spans="1:1" s="268" customFormat="1" ht="27.75" customHeight="1" x14ac:dyDescent="0.25">
      <c r="A292" s="314"/>
    </row>
    <row r="293" spans="1:1" s="268" customFormat="1" ht="27.75" customHeight="1" x14ac:dyDescent="0.25">
      <c r="A293" s="314"/>
    </row>
    <row r="294" spans="1:1" s="268" customFormat="1" ht="27.75" customHeight="1" x14ac:dyDescent="0.25">
      <c r="A294" s="314"/>
    </row>
    <row r="295" spans="1:1" s="268" customFormat="1" ht="27.75" customHeight="1" x14ac:dyDescent="0.25">
      <c r="A295" s="314"/>
    </row>
    <row r="296" spans="1:1" s="268" customFormat="1" ht="27.75" customHeight="1" x14ac:dyDescent="0.25">
      <c r="A296" s="314"/>
    </row>
    <row r="297" spans="1:1" s="268" customFormat="1" ht="27.75" customHeight="1" x14ac:dyDescent="0.25">
      <c r="A297" s="314"/>
    </row>
    <row r="298" spans="1:1" s="268" customFormat="1" ht="27.75" customHeight="1" x14ac:dyDescent="0.25">
      <c r="A298" s="314"/>
    </row>
    <row r="299" spans="1:1" s="268" customFormat="1" ht="27.75" customHeight="1" x14ac:dyDescent="0.25">
      <c r="A299" s="314"/>
    </row>
    <row r="300" spans="1:1" s="268" customFormat="1" ht="27.75" customHeight="1" x14ac:dyDescent="0.25">
      <c r="A300" s="314"/>
    </row>
    <row r="301" spans="1:1" s="268" customFormat="1" ht="27.75" customHeight="1" x14ac:dyDescent="0.25">
      <c r="A301" s="314"/>
    </row>
    <row r="302" spans="1:1" s="268" customFormat="1" ht="27.75" customHeight="1" x14ac:dyDescent="0.25">
      <c r="A302" s="314"/>
    </row>
    <row r="303" spans="1:1" s="268" customFormat="1" ht="27.75" customHeight="1" x14ac:dyDescent="0.25">
      <c r="A303" s="314"/>
    </row>
    <row r="304" spans="1:1" s="268" customFormat="1" ht="27.75" customHeight="1" x14ac:dyDescent="0.25">
      <c r="A304" s="314"/>
    </row>
    <row r="305" spans="1:1" s="268" customFormat="1" ht="27.75" customHeight="1" x14ac:dyDescent="0.25">
      <c r="A305" s="314"/>
    </row>
    <row r="306" spans="1:1" s="268" customFormat="1" ht="27.75" customHeight="1" x14ac:dyDescent="0.25">
      <c r="A306" s="314"/>
    </row>
    <row r="307" spans="1:1" s="268" customFormat="1" ht="27.75" customHeight="1" x14ac:dyDescent="0.25">
      <c r="A307" s="314"/>
    </row>
    <row r="308" spans="1:1" s="268" customFormat="1" ht="27.75" customHeight="1" x14ac:dyDescent="0.25">
      <c r="A308" s="314"/>
    </row>
    <row r="309" spans="1:1" s="268" customFormat="1" ht="27.75" customHeight="1" x14ac:dyDescent="0.25">
      <c r="A309" s="314"/>
    </row>
    <row r="310" spans="1:1" s="268" customFormat="1" ht="27.75" customHeight="1" x14ac:dyDescent="0.25">
      <c r="A310" s="314"/>
    </row>
    <row r="311" spans="1:1" s="268" customFormat="1" ht="27.75" customHeight="1" x14ac:dyDescent="0.25">
      <c r="A311" s="314"/>
    </row>
    <row r="312" spans="1:1" s="268" customFormat="1" ht="27.75" customHeight="1" x14ac:dyDescent="0.25">
      <c r="A312" s="314"/>
    </row>
    <row r="313" spans="1:1" s="268" customFormat="1" ht="27.75" customHeight="1" x14ac:dyDescent="0.25">
      <c r="A313" s="314"/>
    </row>
    <row r="314" spans="1:1" s="268" customFormat="1" ht="27.75" customHeight="1" x14ac:dyDescent="0.25">
      <c r="A314" s="314"/>
    </row>
    <row r="315" spans="1:1" s="268" customFormat="1" ht="27.75" customHeight="1" x14ac:dyDescent="0.25">
      <c r="A315" s="314"/>
    </row>
    <row r="316" spans="1:1" s="268" customFormat="1" ht="27.75" customHeight="1" x14ac:dyDescent="0.25">
      <c r="A316" s="314"/>
    </row>
    <row r="317" spans="1:1" s="268" customFormat="1" ht="27.75" customHeight="1" x14ac:dyDescent="0.25">
      <c r="A317" s="314"/>
    </row>
    <row r="318" spans="1:1" s="268" customFormat="1" ht="27.75" customHeight="1" x14ac:dyDescent="0.25">
      <c r="A318" s="314"/>
    </row>
    <row r="319" spans="1:1" s="268" customFormat="1" ht="27.75" customHeight="1" x14ac:dyDescent="0.25">
      <c r="A319" s="314"/>
    </row>
    <row r="320" spans="1:1" s="268" customFormat="1" ht="27.75" customHeight="1" x14ac:dyDescent="0.25">
      <c r="A320" s="314"/>
    </row>
    <row r="321" spans="1:1" s="268" customFormat="1" ht="27.75" customHeight="1" x14ac:dyDescent="0.25">
      <c r="A321" s="314"/>
    </row>
    <row r="322" spans="1:1" s="268" customFormat="1" ht="27.75" customHeight="1" x14ac:dyDescent="0.25">
      <c r="A322" s="314"/>
    </row>
    <row r="323" spans="1:1" s="268" customFormat="1" ht="27.75" customHeight="1" x14ac:dyDescent="0.25">
      <c r="A323" s="314"/>
    </row>
    <row r="324" spans="1:1" s="268" customFormat="1" ht="27.75" customHeight="1" x14ac:dyDescent="0.25">
      <c r="A324" s="314"/>
    </row>
    <row r="325" spans="1:1" s="268" customFormat="1" ht="27.75" customHeight="1" x14ac:dyDescent="0.25">
      <c r="A325" s="314"/>
    </row>
    <row r="326" spans="1:1" s="268" customFormat="1" ht="27.75" customHeight="1" x14ac:dyDescent="0.25">
      <c r="A326" s="314"/>
    </row>
    <row r="327" spans="1:1" s="268" customFormat="1" ht="27.75" customHeight="1" x14ac:dyDescent="0.25">
      <c r="A327" s="314"/>
    </row>
    <row r="328" spans="1:1" s="268" customFormat="1" ht="27.75" customHeight="1" x14ac:dyDescent="0.25">
      <c r="A328" s="314"/>
    </row>
    <row r="329" spans="1:1" s="268" customFormat="1" ht="27.75" customHeight="1" x14ac:dyDescent="0.25">
      <c r="A329" s="314"/>
    </row>
    <row r="330" spans="1:1" s="268" customFormat="1" ht="27.75" customHeight="1" x14ac:dyDescent="0.25">
      <c r="A330" s="314"/>
    </row>
    <row r="331" spans="1:1" s="268" customFormat="1" ht="27.75" customHeight="1" x14ac:dyDescent="0.25">
      <c r="A331" s="314"/>
    </row>
    <row r="332" spans="1:1" s="268" customFormat="1" ht="27.75" customHeight="1" x14ac:dyDescent="0.25">
      <c r="A332" s="314"/>
    </row>
    <row r="333" spans="1:1" s="268" customFormat="1" ht="27.75" customHeight="1" x14ac:dyDescent="0.25">
      <c r="A333" s="314"/>
    </row>
    <row r="334" spans="1:1" s="268" customFormat="1" ht="27.75" customHeight="1" x14ac:dyDescent="0.25">
      <c r="A334" s="314"/>
    </row>
    <row r="335" spans="1:1" s="268" customFormat="1" ht="27.75" customHeight="1" x14ac:dyDescent="0.25">
      <c r="A335" s="314"/>
    </row>
    <row r="336" spans="1:1" s="268" customFormat="1" ht="27.75" customHeight="1" x14ac:dyDescent="0.25">
      <c r="A336" s="314"/>
    </row>
    <row r="337" spans="1:1" s="268" customFormat="1" ht="27.75" customHeight="1" x14ac:dyDescent="0.25">
      <c r="A337" s="314"/>
    </row>
    <row r="338" spans="1:1" s="268" customFormat="1" ht="27.75" customHeight="1" x14ac:dyDescent="0.25">
      <c r="A338" s="314"/>
    </row>
    <row r="339" spans="1:1" s="268" customFormat="1" ht="27.75" customHeight="1" x14ac:dyDescent="0.25">
      <c r="A339" s="314"/>
    </row>
    <row r="340" spans="1:1" s="268" customFormat="1" ht="27.75" customHeight="1" x14ac:dyDescent="0.25">
      <c r="A340" s="314"/>
    </row>
    <row r="341" spans="1:1" s="268" customFormat="1" ht="27.75" customHeight="1" x14ac:dyDescent="0.25">
      <c r="A341" s="314"/>
    </row>
    <row r="342" spans="1:1" s="268" customFormat="1" ht="27.75" customHeight="1" x14ac:dyDescent="0.25">
      <c r="A342" s="314"/>
    </row>
    <row r="343" spans="1:1" s="268" customFormat="1" ht="27.75" customHeight="1" x14ac:dyDescent="0.25">
      <c r="A343" s="314"/>
    </row>
    <row r="344" spans="1:1" s="268" customFormat="1" ht="27.75" customHeight="1" x14ac:dyDescent="0.25">
      <c r="A344" s="314"/>
    </row>
    <row r="345" spans="1:1" s="268" customFormat="1" ht="27.75" customHeight="1" x14ac:dyDescent="0.25">
      <c r="A345" s="314"/>
    </row>
    <row r="346" spans="1:1" s="268" customFormat="1" ht="27.75" customHeight="1" x14ac:dyDescent="0.25">
      <c r="A346" s="314"/>
    </row>
    <row r="347" spans="1:1" s="268" customFormat="1" ht="27.75" customHeight="1" x14ac:dyDescent="0.25">
      <c r="A347" s="314"/>
    </row>
    <row r="348" spans="1:1" s="268" customFormat="1" ht="27.75" customHeight="1" x14ac:dyDescent="0.25">
      <c r="A348" s="314"/>
    </row>
    <row r="349" spans="1:1" s="268" customFormat="1" ht="27.75" customHeight="1" x14ac:dyDescent="0.25">
      <c r="A349" s="314"/>
    </row>
    <row r="350" spans="1:1" s="268" customFormat="1" ht="27.75" customHeight="1" x14ac:dyDescent="0.25">
      <c r="A350" s="314"/>
    </row>
    <row r="351" spans="1:1" s="268" customFormat="1" ht="27.75" customHeight="1" x14ac:dyDescent="0.25">
      <c r="A351" s="314"/>
    </row>
  </sheetData>
  <mergeCells count="46">
    <mergeCell ref="B41:S41"/>
    <mergeCell ref="S7:S9"/>
    <mergeCell ref="T7:W9"/>
    <mergeCell ref="X7:AA9"/>
    <mergeCell ref="AB7:AB9"/>
    <mergeCell ref="M7:M9"/>
    <mergeCell ref="N7:N9"/>
    <mergeCell ref="O7:O9"/>
    <mergeCell ref="P7:P9"/>
    <mergeCell ref="Q7:Q9"/>
    <mergeCell ref="R7:R9"/>
    <mergeCell ref="I7:I9"/>
    <mergeCell ref="J7:J9"/>
    <mergeCell ref="H7:H9"/>
    <mergeCell ref="K7:K9"/>
    <mergeCell ref="L7:L9"/>
    <mergeCell ref="AB5:AE6"/>
    <mergeCell ref="AF5:AF9"/>
    <mergeCell ref="AH7:AH9"/>
    <mergeCell ref="AI7:AI9"/>
    <mergeCell ref="AJ7:AL8"/>
    <mergeCell ref="AC7:AE8"/>
    <mergeCell ref="AG7:AG9"/>
    <mergeCell ref="R5:S6"/>
    <mergeCell ref="T5:AA6"/>
    <mergeCell ref="H6:I6"/>
    <mergeCell ref="J6:K6"/>
    <mergeCell ref="L6:M6"/>
    <mergeCell ref="N6:O6"/>
    <mergeCell ref="P6:Q6"/>
    <mergeCell ref="A1:AM1"/>
    <mergeCell ref="A2:AM2"/>
    <mergeCell ref="A3:AM3"/>
    <mergeCell ref="A4:AM4"/>
    <mergeCell ref="A5:A9"/>
    <mergeCell ref="B5:B9"/>
    <mergeCell ref="C5:C9"/>
    <mergeCell ref="D5:D9"/>
    <mergeCell ref="E5:E9"/>
    <mergeCell ref="F5:F9"/>
    <mergeCell ref="AG5:AH6"/>
    <mergeCell ref="AI5:AL6"/>
    <mergeCell ref="AM5:AM9"/>
    <mergeCell ref="G6:G9"/>
    <mergeCell ref="G5:I5"/>
    <mergeCell ref="J5:Q5"/>
  </mergeCells>
  <pageMargins left="0.70866141732283505" right="0.70866141732283505" top="0.74803149606299202" bottom="0.74803149606299202" header="0.31496062992126" footer="0.31496062992126"/>
  <pageSetup paperSize="9" scale="3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IC123"/>
  <sheetViews>
    <sheetView view="pageBreakPreview" zoomScale="60" zoomScaleNormal="60" workbookViewId="0">
      <pane xSplit="6" ySplit="10" topLeftCell="G11" activePane="bottomRight" state="frozen"/>
      <selection pane="topRight" activeCell="G1" sqref="G1"/>
      <selection pane="bottomLeft" activeCell="A11" sqref="A11"/>
      <selection pane="bottomRight" activeCell="B18" sqref="B18"/>
    </sheetView>
  </sheetViews>
  <sheetFormatPr defaultColWidth="9" defaultRowHeight="15" x14ac:dyDescent="0.25"/>
  <cols>
    <col min="1" max="1" width="7.28515625" style="319" customWidth="1"/>
    <col min="2" max="2" width="48.42578125" style="319" customWidth="1"/>
    <col min="3" max="3" width="8.42578125" style="319" hidden="1" customWidth="1"/>
    <col min="4" max="4" width="10.140625" style="319" hidden="1" customWidth="1"/>
    <col min="5" max="5" width="9.28515625" style="319" hidden="1" customWidth="1"/>
    <col min="6" max="6" width="7.85546875" style="319" hidden="1" customWidth="1"/>
    <col min="7" max="7" width="24.42578125" style="422" customWidth="1"/>
    <col min="8" max="8" width="18.42578125" style="319" customWidth="1"/>
    <col min="9" max="9" width="17.42578125" style="319" customWidth="1"/>
    <col min="10" max="10" width="11" style="319" hidden="1" customWidth="1"/>
    <col min="11" max="11" width="10.42578125" style="319" hidden="1" customWidth="1"/>
    <col min="12" max="12" width="10.7109375" style="319" hidden="1" customWidth="1"/>
    <col min="13" max="13" width="10.28515625" style="319" hidden="1" customWidth="1"/>
    <col min="14" max="14" width="10.85546875" style="319" hidden="1" customWidth="1"/>
    <col min="15" max="15" width="10.140625" style="319" hidden="1" customWidth="1"/>
    <col min="16" max="16" width="10.42578125" style="319" hidden="1" customWidth="1"/>
    <col min="17" max="17" width="11.42578125" style="319" hidden="1" customWidth="1"/>
    <col min="18" max="18" width="11.85546875" style="319" hidden="1" customWidth="1"/>
    <col min="19" max="19" width="16.28515625" style="319" hidden="1" customWidth="1"/>
    <col min="20" max="22" width="11.85546875" style="319" hidden="1" customWidth="1"/>
    <col min="23" max="23" width="13" style="319" hidden="1" customWidth="1"/>
    <col min="24" max="24" width="11.28515625" style="319" hidden="1" customWidth="1"/>
    <col min="25" max="27" width="11.140625" style="319" hidden="1" customWidth="1"/>
    <col min="28" max="28" width="14.85546875" style="319" hidden="1" customWidth="1"/>
    <col min="29" max="29" width="18.28515625" style="319" customWidth="1"/>
    <col min="30" max="32" width="11.140625" style="319" customWidth="1"/>
    <col min="33" max="33" width="15" style="319" customWidth="1"/>
    <col min="34" max="34" width="13.7109375" style="319" customWidth="1"/>
    <col min="35" max="36" width="11.140625" style="319" customWidth="1"/>
    <col min="37" max="37" width="15.28515625" style="319" customWidth="1"/>
    <col min="38" max="39" width="11.140625" style="319" customWidth="1"/>
    <col min="40" max="40" width="12.42578125" style="319" customWidth="1"/>
    <col min="41" max="41" width="23.85546875" style="424" customWidth="1"/>
    <col min="42" max="42" width="3.5703125" style="319" hidden="1" customWidth="1"/>
    <col min="43" max="43" width="10.28515625" style="319" bestFit="1" customWidth="1"/>
    <col min="44" max="44" width="10.5703125" style="319" bestFit="1" customWidth="1"/>
    <col min="45" max="45" width="10.140625" style="319" bestFit="1" customWidth="1"/>
    <col min="46" max="256" width="9" style="319"/>
    <col min="257" max="257" width="7.28515625" style="319" customWidth="1"/>
    <col min="258" max="258" width="48.42578125" style="319" customWidth="1"/>
    <col min="259" max="262" width="0" style="319" hidden="1" customWidth="1"/>
    <col min="263" max="263" width="24.42578125" style="319" customWidth="1"/>
    <col min="264" max="264" width="18.42578125" style="319" customWidth="1"/>
    <col min="265" max="265" width="17.42578125" style="319" customWidth="1"/>
    <col min="266" max="284" width="0" style="319" hidden="1" customWidth="1"/>
    <col min="285" max="285" width="18.28515625" style="319" customWidth="1"/>
    <col min="286" max="288" width="11.140625" style="319" customWidth="1"/>
    <col min="289" max="289" width="15" style="319" customWidth="1"/>
    <col min="290" max="290" width="13.7109375" style="319" customWidth="1"/>
    <col min="291" max="292" width="11.140625" style="319" customWidth="1"/>
    <col min="293" max="293" width="15.28515625" style="319" customWidth="1"/>
    <col min="294" max="295" width="11.140625" style="319" customWidth="1"/>
    <col min="296" max="296" width="12.42578125" style="319" customWidth="1"/>
    <col min="297" max="297" width="16.42578125" style="319" customWidth="1"/>
    <col min="298" max="298" width="0" style="319" hidden="1" customWidth="1"/>
    <col min="299" max="299" width="10.28515625" style="319" bestFit="1" customWidth="1"/>
    <col min="300" max="301" width="10.140625" style="319" bestFit="1" customWidth="1"/>
    <col min="302" max="512" width="9" style="319"/>
    <col min="513" max="513" width="7.28515625" style="319" customWidth="1"/>
    <col min="514" max="514" width="48.42578125" style="319" customWidth="1"/>
    <col min="515" max="518" width="0" style="319" hidden="1" customWidth="1"/>
    <col min="519" max="519" width="24.42578125" style="319" customWidth="1"/>
    <col min="520" max="520" width="18.42578125" style="319" customWidth="1"/>
    <col min="521" max="521" width="17.42578125" style="319" customWidth="1"/>
    <col min="522" max="540" width="0" style="319" hidden="1" customWidth="1"/>
    <col min="541" max="541" width="18.28515625" style="319" customWidth="1"/>
    <col min="542" max="544" width="11.140625" style="319" customWidth="1"/>
    <col min="545" max="545" width="15" style="319" customWidth="1"/>
    <col min="546" max="546" width="13.7109375" style="319" customWidth="1"/>
    <col min="547" max="548" width="11.140625" style="319" customWidth="1"/>
    <col min="549" max="549" width="15.28515625" style="319" customWidth="1"/>
    <col min="550" max="551" width="11.140625" style="319" customWidth="1"/>
    <col min="552" max="552" width="12.42578125" style="319" customWidth="1"/>
    <col min="553" max="553" width="16.42578125" style="319" customWidth="1"/>
    <col min="554" max="554" width="0" style="319" hidden="1" customWidth="1"/>
    <col min="555" max="555" width="10.28515625" style="319" bestFit="1" customWidth="1"/>
    <col min="556" max="557" width="10.140625" style="319" bestFit="1" customWidth="1"/>
    <col min="558" max="768" width="9" style="319"/>
    <col min="769" max="769" width="7.28515625" style="319" customWidth="1"/>
    <col min="770" max="770" width="48.42578125" style="319" customWidth="1"/>
    <col min="771" max="774" width="0" style="319" hidden="1" customWidth="1"/>
    <col min="775" max="775" width="24.42578125" style="319" customWidth="1"/>
    <col min="776" max="776" width="18.42578125" style="319" customWidth="1"/>
    <col min="777" max="777" width="17.42578125" style="319" customWidth="1"/>
    <col min="778" max="796" width="0" style="319" hidden="1" customWidth="1"/>
    <col min="797" max="797" width="18.28515625" style="319" customWidth="1"/>
    <col min="798" max="800" width="11.140625" style="319" customWidth="1"/>
    <col min="801" max="801" width="15" style="319" customWidth="1"/>
    <col min="802" max="802" width="13.7109375" style="319" customWidth="1"/>
    <col min="803" max="804" width="11.140625" style="319" customWidth="1"/>
    <col min="805" max="805" width="15.28515625" style="319" customWidth="1"/>
    <col min="806" max="807" width="11.140625" style="319" customWidth="1"/>
    <col min="808" max="808" width="12.42578125" style="319" customWidth="1"/>
    <col min="809" max="809" width="16.42578125" style="319" customWidth="1"/>
    <col min="810" max="810" width="0" style="319" hidden="1" customWidth="1"/>
    <col min="811" max="811" width="10.28515625" style="319" bestFit="1" customWidth="1"/>
    <col min="812" max="813" width="10.140625" style="319" bestFit="1" customWidth="1"/>
    <col min="814" max="1024" width="9" style="319"/>
    <col min="1025" max="1025" width="7.28515625" style="319" customWidth="1"/>
    <col min="1026" max="1026" width="48.42578125" style="319" customWidth="1"/>
    <col min="1027" max="1030" width="0" style="319" hidden="1" customWidth="1"/>
    <col min="1031" max="1031" width="24.42578125" style="319" customWidth="1"/>
    <col min="1032" max="1032" width="18.42578125" style="319" customWidth="1"/>
    <col min="1033" max="1033" width="17.42578125" style="319" customWidth="1"/>
    <col min="1034" max="1052" width="0" style="319" hidden="1" customWidth="1"/>
    <col min="1053" max="1053" width="18.28515625" style="319" customWidth="1"/>
    <col min="1054" max="1056" width="11.140625" style="319" customWidth="1"/>
    <col min="1057" max="1057" width="15" style="319" customWidth="1"/>
    <col min="1058" max="1058" width="13.7109375" style="319" customWidth="1"/>
    <col min="1059" max="1060" width="11.140625" style="319" customWidth="1"/>
    <col min="1061" max="1061" width="15.28515625" style="319" customWidth="1"/>
    <col min="1062" max="1063" width="11.140625" style="319" customWidth="1"/>
    <col min="1064" max="1064" width="12.42578125" style="319" customWidth="1"/>
    <col min="1065" max="1065" width="16.42578125" style="319" customWidth="1"/>
    <col min="1066" max="1066" width="0" style="319" hidden="1" customWidth="1"/>
    <col min="1067" max="1067" width="10.28515625" style="319" bestFit="1" customWidth="1"/>
    <col min="1068" max="1069" width="10.140625" style="319" bestFit="1" customWidth="1"/>
    <col min="1070" max="1280" width="9" style="319"/>
    <col min="1281" max="1281" width="7.28515625" style="319" customWidth="1"/>
    <col min="1282" max="1282" width="48.42578125" style="319" customWidth="1"/>
    <col min="1283" max="1286" width="0" style="319" hidden="1" customWidth="1"/>
    <col min="1287" max="1287" width="24.42578125" style="319" customWidth="1"/>
    <col min="1288" max="1288" width="18.42578125" style="319" customWidth="1"/>
    <col min="1289" max="1289" width="17.42578125" style="319" customWidth="1"/>
    <col min="1290" max="1308" width="0" style="319" hidden="1" customWidth="1"/>
    <col min="1309" max="1309" width="18.28515625" style="319" customWidth="1"/>
    <col min="1310" max="1312" width="11.140625" style="319" customWidth="1"/>
    <col min="1313" max="1313" width="15" style="319" customWidth="1"/>
    <col min="1314" max="1314" width="13.7109375" style="319" customWidth="1"/>
    <col min="1315" max="1316" width="11.140625" style="319" customWidth="1"/>
    <col min="1317" max="1317" width="15.28515625" style="319" customWidth="1"/>
    <col min="1318" max="1319" width="11.140625" style="319" customWidth="1"/>
    <col min="1320" max="1320" width="12.42578125" style="319" customWidth="1"/>
    <col min="1321" max="1321" width="16.42578125" style="319" customWidth="1"/>
    <col min="1322" max="1322" width="0" style="319" hidden="1" customWidth="1"/>
    <col min="1323" max="1323" width="10.28515625" style="319" bestFit="1" customWidth="1"/>
    <col min="1324" max="1325" width="10.140625" style="319" bestFit="1" customWidth="1"/>
    <col min="1326" max="1536" width="9" style="319"/>
    <col min="1537" max="1537" width="7.28515625" style="319" customWidth="1"/>
    <col min="1538" max="1538" width="48.42578125" style="319" customWidth="1"/>
    <col min="1539" max="1542" width="0" style="319" hidden="1" customWidth="1"/>
    <col min="1543" max="1543" width="24.42578125" style="319" customWidth="1"/>
    <col min="1544" max="1544" width="18.42578125" style="319" customWidth="1"/>
    <col min="1545" max="1545" width="17.42578125" style="319" customWidth="1"/>
    <col min="1546" max="1564" width="0" style="319" hidden="1" customWidth="1"/>
    <col min="1565" max="1565" width="18.28515625" style="319" customWidth="1"/>
    <col min="1566" max="1568" width="11.140625" style="319" customWidth="1"/>
    <col min="1569" max="1569" width="15" style="319" customWidth="1"/>
    <col min="1570" max="1570" width="13.7109375" style="319" customWidth="1"/>
    <col min="1571" max="1572" width="11.140625" style="319" customWidth="1"/>
    <col min="1573" max="1573" width="15.28515625" style="319" customWidth="1"/>
    <col min="1574" max="1575" width="11.140625" style="319" customWidth="1"/>
    <col min="1576" max="1576" width="12.42578125" style="319" customWidth="1"/>
    <col min="1577" max="1577" width="16.42578125" style="319" customWidth="1"/>
    <col min="1578" max="1578" width="0" style="319" hidden="1" customWidth="1"/>
    <col min="1579" max="1579" width="10.28515625" style="319" bestFit="1" customWidth="1"/>
    <col min="1580" max="1581" width="10.140625" style="319" bestFit="1" customWidth="1"/>
    <col min="1582" max="1792" width="9" style="319"/>
    <col min="1793" max="1793" width="7.28515625" style="319" customWidth="1"/>
    <col min="1794" max="1794" width="48.42578125" style="319" customWidth="1"/>
    <col min="1795" max="1798" width="0" style="319" hidden="1" customWidth="1"/>
    <col min="1799" max="1799" width="24.42578125" style="319" customWidth="1"/>
    <col min="1800" max="1800" width="18.42578125" style="319" customWidth="1"/>
    <col min="1801" max="1801" width="17.42578125" style="319" customWidth="1"/>
    <col min="1802" max="1820" width="0" style="319" hidden="1" customWidth="1"/>
    <col min="1821" max="1821" width="18.28515625" style="319" customWidth="1"/>
    <col min="1822" max="1824" width="11.140625" style="319" customWidth="1"/>
    <col min="1825" max="1825" width="15" style="319" customWidth="1"/>
    <col min="1826" max="1826" width="13.7109375" style="319" customWidth="1"/>
    <col min="1827" max="1828" width="11.140625" style="319" customWidth="1"/>
    <col min="1829" max="1829" width="15.28515625" style="319" customWidth="1"/>
    <col min="1830" max="1831" width="11.140625" style="319" customWidth="1"/>
    <col min="1832" max="1832" width="12.42578125" style="319" customWidth="1"/>
    <col min="1833" max="1833" width="16.42578125" style="319" customWidth="1"/>
    <col min="1834" max="1834" width="0" style="319" hidden="1" customWidth="1"/>
    <col min="1835" max="1835" width="10.28515625" style="319" bestFit="1" customWidth="1"/>
    <col min="1836" max="1837" width="10.140625" style="319" bestFit="1" customWidth="1"/>
    <col min="1838" max="2048" width="9" style="319"/>
    <col min="2049" max="2049" width="7.28515625" style="319" customWidth="1"/>
    <col min="2050" max="2050" width="48.42578125" style="319" customWidth="1"/>
    <col min="2051" max="2054" width="0" style="319" hidden="1" customWidth="1"/>
    <col min="2055" max="2055" width="24.42578125" style="319" customWidth="1"/>
    <col min="2056" max="2056" width="18.42578125" style="319" customWidth="1"/>
    <col min="2057" max="2057" width="17.42578125" style="319" customWidth="1"/>
    <col min="2058" max="2076" width="0" style="319" hidden="1" customWidth="1"/>
    <col min="2077" max="2077" width="18.28515625" style="319" customWidth="1"/>
    <col min="2078" max="2080" width="11.140625" style="319" customWidth="1"/>
    <col min="2081" max="2081" width="15" style="319" customWidth="1"/>
    <col min="2082" max="2082" width="13.7109375" style="319" customWidth="1"/>
    <col min="2083" max="2084" width="11.140625" style="319" customWidth="1"/>
    <col min="2085" max="2085" width="15.28515625" style="319" customWidth="1"/>
    <col min="2086" max="2087" width="11.140625" style="319" customWidth="1"/>
    <col min="2088" max="2088" width="12.42578125" style="319" customWidth="1"/>
    <col min="2089" max="2089" width="16.42578125" style="319" customWidth="1"/>
    <col min="2090" max="2090" width="0" style="319" hidden="1" customWidth="1"/>
    <col min="2091" max="2091" width="10.28515625" style="319" bestFit="1" customWidth="1"/>
    <col min="2092" max="2093" width="10.140625" style="319" bestFit="1" customWidth="1"/>
    <col min="2094" max="2304" width="9" style="319"/>
    <col min="2305" max="2305" width="7.28515625" style="319" customWidth="1"/>
    <col min="2306" max="2306" width="48.42578125" style="319" customWidth="1"/>
    <col min="2307" max="2310" width="0" style="319" hidden="1" customWidth="1"/>
    <col min="2311" max="2311" width="24.42578125" style="319" customWidth="1"/>
    <col min="2312" max="2312" width="18.42578125" style="319" customWidth="1"/>
    <col min="2313" max="2313" width="17.42578125" style="319" customWidth="1"/>
    <col min="2314" max="2332" width="0" style="319" hidden="1" customWidth="1"/>
    <col min="2333" max="2333" width="18.28515625" style="319" customWidth="1"/>
    <col min="2334" max="2336" width="11.140625" style="319" customWidth="1"/>
    <col min="2337" max="2337" width="15" style="319" customWidth="1"/>
    <col min="2338" max="2338" width="13.7109375" style="319" customWidth="1"/>
    <col min="2339" max="2340" width="11.140625" style="319" customWidth="1"/>
    <col min="2341" max="2341" width="15.28515625" style="319" customWidth="1"/>
    <col min="2342" max="2343" width="11.140625" style="319" customWidth="1"/>
    <col min="2344" max="2344" width="12.42578125" style="319" customWidth="1"/>
    <col min="2345" max="2345" width="16.42578125" style="319" customWidth="1"/>
    <col min="2346" max="2346" width="0" style="319" hidden="1" customWidth="1"/>
    <col min="2347" max="2347" width="10.28515625" style="319" bestFit="1" customWidth="1"/>
    <col min="2348" max="2349" width="10.140625" style="319" bestFit="1" customWidth="1"/>
    <col min="2350" max="2560" width="9" style="319"/>
    <col min="2561" max="2561" width="7.28515625" style="319" customWidth="1"/>
    <col min="2562" max="2562" width="48.42578125" style="319" customWidth="1"/>
    <col min="2563" max="2566" width="0" style="319" hidden="1" customWidth="1"/>
    <col min="2567" max="2567" width="24.42578125" style="319" customWidth="1"/>
    <col min="2568" max="2568" width="18.42578125" style="319" customWidth="1"/>
    <col min="2569" max="2569" width="17.42578125" style="319" customWidth="1"/>
    <col min="2570" max="2588" width="0" style="319" hidden="1" customWidth="1"/>
    <col min="2589" max="2589" width="18.28515625" style="319" customWidth="1"/>
    <col min="2590" max="2592" width="11.140625" style="319" customWidth="1"/>
    <col min="2593" max="2593" width="15" style="319" customWidth="1"/>
    <col min="2594" max="2594" width="13.7109375" style="319" customWidth="1"/>
    <col min="2595" max="2596" width="11.140625" style="319" customWidth="1"/>
    <col min="2597" max="2597" width="15.28515625" style="319" customWidth="1"/>
    <col min="2598" max="2599" width="11.140625" style="319" customWidth="1"/>
    <col min="2600" max="2600" width="12.42578125" style="319" customWidth="1"/>
    <col min="2601" max="2601" width="16.42578125" style="319" customWidth="1"/>
    <col min="2602" max="2602" width="0" style="319" hidden="1" customWidth="1"/>
    <col min="2603" max="2603" width="10.28515625" style="319" bestFit="1" customWidth="1"/>
    <col min="2604" max="2605" width="10.140625" style="319" bestFit="1" customWidth="1"/>
    <col min="2606" max="2816" width="9" style="319"/>
    <col min="2817" max="2817" width="7.28515625" style="319" customWidth="1"/>
    <col min="2818" max="2818" width="48.42578125" style="319" customWidth="1"/>
    <col min="2819" max="2822" width="0" style="319" hidden="1" customWidth="1"/>
    <col min="2823" max="2823" width="24.42578125" style="319" customWidth="1"/>
    <col min="2824" max="2824" width="18.42578125" style="319" customWidth="1"/>
    <col min="2825" max="2825" width="17.42578125" style="319" customWidth="1"/>
    <col min="2826" max="2844" width="0" style="319" hidden="1" customWidth="1"/>
    <col min="2845" max="2845" width="18.28515625" style="319" customWidth="1"/>
    <col min="2846" max="2848" width="11.140625" style="319" customWidth="1"/>
    <col min="2849" max="2849" width="15" style="319" customWidth="1"/>
    <col min="2850" max="2850" width="13.7109375" style="319" customWidth="1"/>
    <col min="2851" max="2852" width="11.140625" style="319" customWidth="1"/>
    <col min="2853" max="2853" width="15.28515625" style="319" customWidth="1"/>
    <col min="2854" max="2855" width="11.140625" style="319" customWidth="1"/>
    <col min="2856" max="2856" width="12.42578125" style="319" customWidth="1"/>
    <col min="2857" max="2857" width="16.42578125" style="319" customWidth="1"/>
    <col min="2858" max="2858" width="0" style="319" hidden="1" customWidth="1"/>
    <col min="2859" max="2859" width="10.28515625" style="319" bestFit="1" customWidth="1"/>
    <col min="2860" max="2861" width="10.140625" style="319" bestFit="1" customWidth="1"/>
    <col min="2862" max="3072" width="9" style="319"/>
    <col min="3073" max="3073" width="7.28515625" style="319" customWidth="1"/>
    <col min="3074" max="3074" width="48.42578125" style="319" customWidth="1"/>
    <col min="3075" max="3078" width="0" style="319" hidden="1" customWidth="1"/>
    <col min="3079" max="3079" width="24.42578125" style="319" customWidth="1"/>
    <col min="3080" max="3080" width="18.42578125" style="319" customWidth="1"/>
    <col min="3081" max="3081" width="17.42578125" style="319" customWidth="1"/>
    <col min="3082" max="3100" width="0" style="319" hidden="1" customWidth="1"/>
    <col min="3101" max="3101" width="18.28515625" style="319" customWidth="1"/>
    <col min="3102" max="3104" width="11.140625" style="319" customWidth="1"/>
    <col min="3105" max="3105" width="15" style="319" customWidth="1"/>
    <col min="3106" max="3106" width="13.7109375" style="319" customWidth="1"/>
    <col min="3107" max="3108" width="11.140625" style="319" customWidth="1"/>
    <col min="3109" max="3109" width="15.28515625" style="319" customWidth="1"/>
    <col min="3110" max="3111" width="11.140625" style="319" customWidth="1"/>
    <col min="3112" max="3112" width="12.42578125" style="319" customWidth="1"/>
    <col min="3113" max="3113" width="16.42578125" style="319" customWidth="1"/>
    <col min="3114" max="3114" width="0" style="319" hidden="1" customWidth="1"/>
    <col min="3115" max="3115" width="10.28515625" style="319" bestFit="1" customWidth="1"/>
    <col min="3116" max="3117" width="10.140625" style="319" bestFit="1" customWidth="1"/>
    <col min="3118" max="3328" width="9" style="319"/>
    <col min="3329" max="3329" width="7.28515625" style="319" customWidth="1"/>
    <col min="3330" max="3330" width="48.42578125" style="319" customWidth="1"/>
    <col min="3331" max="3334" width="0" style="319" hidden="1" customWidth="1"/>
    <col min="3335" max="3335" width="24.42578125" style="319" customWidth="1"/>
    <col min="3336" max="3336" width="18.42578125" style="319" customWidth="1"/>
    <col min="3337" max="3337" width="17.42578125" style="319" customWidth="1"/>
    <col min="3338" max="3356" width="0" style="319" hidden="1" customWidth="1"/>
    <col min="3357" max="3357" width="18.28515625" style="319" customWidth="1"/>
    <col min="3358" max="3360" width="11.140625" style="319" customWidth="1"/>
    <col min="3361" max="3361" width="15" style="319" customWidth="1"/>
    <col min="3362" max="3362" width="13.7109375" style="319" customWidth="1"/>
    <col min="3363" max="3364" width="11.140625" style="319" customWidth="1"/>
    <col min="3365" max="3365" width="15.28515625" style="319" customWidth="1"/>
    <col min="3366" max="3367" width="11.140625" style="319" customWidth="1"/>
    <col min="3368" max="3368" width="12.42578125" style="319" customWidth="1"/>
    <col min="3369" max="3369" width="16.42578125" style="319" customWidth="1"/>
    <col min="3370" max="3370" width="0" style="319" hidden="1" customWidth="1"/>
    <col min="3371" max="3371" width="10.28515625" style="319" bestFit="1" customWidth="1"/>
    <col min="3372" max="3373" width="10.140625" style="319" bestFit="1" customWidth="1"/>
    <col min="3374" max="3584" width="9" style="319"/>
    <col min="3585" max="3585" width="7.28515625" style="319" customWidth="1"/>
    <col min="3586" max="3586" width="48.42578125" style="319" customWidth="1"/>
    <col min="3587" max="3590" width="0" style="319" hidden="1" customWidth="1"/>
    <col min="3591" max="3591" width="24.42578125" style="319" customWidth="1"/>
    <col min="3592" max="3592" width="18.42578125" style="319" customWidth="1"/>
    <col min="3593" max="3593" width="17.42578125" style="319" customWidth="1"/>
    <col min="3594" max="3612" width="0" style="319" hidden="1" customWidth="1"/>
    <col min="3613" max="3613" width="18.28515625" style="319" customWidth="1"/>
    <col min="3614" max="3616" width="11.140625" style="319" customWidth="1"/>
    <col min="3617" max="3617" width="15" style="319" customWidth="1"/>
    <col min="3618" max="3618" width="13.7109375" style="319" customWidth="1"/>
    <col min="3619" max="3620" width="11.140625" style="319" customWidth="1"/>
    <col min="3621" max="3621" width="15.28515625" style="319" customWidth="1"/>
    <col min="3622" max="3623" width="11.140625" style="319" customWidth="1"/>
    <col min="3624" max="3624" width="12.42578125" style="319" customWidth="1"/>
    <col min="3625" max="3625" width="16.42578125" style="319" customWidth="1"/>
    <col min="3626" max="3626" width="0" style="319" hidden="1" customWidth="1"/>
    <col min="3627" max="3627" width="10.28515625" style="319" bestFit="1" customWidth="1"/>
    <col min="3628" max="3629" width="10.140625" style="319" bestFit="1" customWidth="1"/>
    <col min="3630" max="3840" width="9" style="319"/>
    <col min="3841" max="3841" width="7.28515625" style="319" customWidth="1"/>
    <col min="3842" max="3842" width="48.42578125" style="319" customWidth="1"/>
    <col min="3843" max="3846" width="0" style="319" hidden="1" customWidth="1"/>
    <col min="3847" max="3847" width="24.42578125" style="319" customWidth="1"/>
    <col min="3848" max="3848" width="18.42578125" style="319" customWidth="1"/>
    <col min="3849" max="3849" width="17.42578125" style="319" customWidth="1"/>
    <col min="3850" max="3868" width="0" style="319" hidden="1" customWidth="1"/>
    <col min="3869" max="3869" width="18.28515625" style="319" customWidth="1"/>
    <col min="3870" max="3872" width="11.140625" style="319" customWidth="1"/>
    <col min="3873" max="3873" width="15" style="319" customWidth="1"/>
    <col min="3874" max="3874" width="13.7109375" style="319" customWidth="1"/>
    <col min="3875" max="3876" width="11.140625" style="319" customWidth="1"/>
    <col min="3877" max="3877" width="15.28515625" style="319" customWidth="1"/>
    <col min="3878" max="3879" width="11.140625" style="319" customWidth="1"/>
    <col min="3880" max="3880" width="12.42578125" style="319" customWidth="1"/>
    <col min="3881" max="3881" width="16.42578125" style="319" customWidth="1"/>
    <col min="3882" max="3882" width="0" style="319" hidden="1" customWidth="1"/>
    <col min="3883" max="3883" width="10.28515625" style="319" bestFit="1" customWidth="1"/>
    <col min="3884" max="3885" width="10.140625" style="319" bestFit="1" customWidth="1"/>
    <col min="3886" max="4096" width="9" style="319"/>
    <col min="4097" max="4097" width="7.28515625" style="319" customWidth="1"/>
    <col min="4098" max="4098" width="48.42578125" style="319" customWidth="1"/>
    <col min="4099" max="4102" width="0" style="319" hidden="1" customWidth="1"/>
    <col min="4103" max="4103" width="24.42578125" style="319" customWidth="1"/>
    <col min="4104" max="4104" width="18.42578125" style="319" customWidth="1"/>
    <col min="4105" max="4105" width="17.42578125" style="319" customWidth="1"/>
    <col min="4106" max="4124" width="0" style="319" hidden="1" customWidth="1"/>
    <col min="4125" max="4125" width="18.28515625" style="319" customWidth="1"/>
    <col min="4126" max="4128" width="11.140625" style="319" customWidth="1"/>
    <col min="4129" max="4129" width="15" style="319" customWidth="1"/>
    <col min="4130" max="4130" width="13.7109375" style="319" customWidth="1"/>
    <col min="4131" max="4132" width="11.140625" style="319" customWidth="1"/>
    <col min="4133" max="4133" width="15.28515625" style="319" customWidth="1"/>
    <col min="4134" max="4135" width="11.140625" style="319" customWidth="1"/>
    <col min="4136" max="4136" width="12.42578125" style="319" customWidth="1"/>
    <col min="4137" max="4137" width="16.42578125" style="319" customWidth="1"/>
    <col min="4138" max="4138" width="0" style="319" hidden="1" customWidth="1"/>
    <col min="4139" max="4139" width="10.28515625" style="319" bestFit="1" customWidth="1"/>
    <col min="4140" max="4141" width="10.140625" style="319" bestFit="1" customWidth="1"/>
    <col min="4142" max="4352" width="9" style="319"/>
    <col min="4353" max="4353" width="7.28515625" style="319" customWidth="1"/>
    <col min="4354" max="4354" width="48.42578125" style="319" customWidth="1"/>
    <col min="4355" max="4358" width="0" style="319" hidden="1" customWidth="1"/>
    <col min="4359" max="4359" width="24.42578125" style="319" customWidth="1"/>
    <col min="4360" max="4360" width="18.42578125" style="319" customWidth="1"/>
    <col min="4361" max="4361" width="17.42578125" style="319" customWidth="1"/>
    <col min="4362" max="4380" width="0" style="319" hidden="1" customWidth="1"/>
    <col min="4381" max="4381" width="18.28515625" style="319" customWidth="1"/>
    <col min="4382" max="4384" width="11.140625" style="319" customWidth="1"/>
    <col min="4385" max="4385" width="15" style="319" customWidth="1"/>
    <col min="4386" max="4386" width="13.7109375" style="319" customWidth="1"/>
    <col min="4387" max="4388" width="11.140625" style="319" customWidth="1"/>
    <col min="4389" max="4389" width="15.28515625" style="319" customWidth="1"/>
    <col min="4390" max="4391" width="11.140625" style="319" customWidth="1"/>
    <col min="4392" max="4392" width="12.42578125" style="319" customWidth="1"/>
    <col min="4393" max="4393" width="16.42578125" style="319" customWidth="1"/>
    <col min="4394" max="4394" width="0" style="319" hidden="1" customWidth="1"/>
    <col min="4395" max="4395" width="10.28515625" style="319" bestFit="1" customWidth="1"/>
    <col min="4396" max="4397" width="10.140625" style="319" bestFit="1" customWidth="1"/>
    <col min="4398" max="4608" width="9" style="319"/>
    <col min="4609" max="4609" width="7.28515625" style="319" customWidth="1"/>
    <col min="4610" max="4610" width="48.42578125" style="319" customWidth="1"/>
    <col min="4611" max="4614" width="0" style="319" hidden="1" customWidth="1"/>
    <col min="4615" max="4615" width="24.42578125" style="319" customWidth="1"/>
    <col min="4616" max="4616" width="18.42578125" style="319" customWidth="1"/>
    <col min="4617" max="4617" width="17.42578125" style="319" customWidth="1"/>
    <col min="4618" max="4636" width="0" style="319" hidden="1" customWidth="1"/>
    <col min="4637" max="4637" width="18.28515625" style="319" customWidth="1"/>
    <col min="4638" max="4640" width="11.140625" style="319" customWidth="1"/>
    <col min="4641" max="4641" width="15" style="319" customWidth="1"/>
    <col min="4642" max="4642" width="13.7109375" style="319" customWidth="1"/>
    <col min="4643" max="4644" width="11.140625" style="319" customWidth="1"/>
    <col min="4645" max="4645" width="15.28515625" style="319" customWidth="1"/>
    <col min="4646" max="4647" width="11.140625" style="319" customWidth="1"/>
    <col min="4648" max="4648" width="12.42578125" style="319" customWidth="1"/>
    <col min="4649" max="4649" width="16.42578125" style="319" customWidth="1"/>
    <col min="4650" max="4650" width="0" style="319" hidden="1" customWidth="1"/>
    <col min="4651" max="4651" width="10.28515625" style="319" bestFit="1" customWidth="1"/>
    <col min="4652" max="4653" width="10.140625" style="319" bestFit="1" customWidth="1"/>
    <col min="4654" max="4864" width="9" style="319"/>
    <col min="4865" max="4865" width="7.28515625" style="319" customWidth="1"/>
    <col min="4866" max="4866" width="48.42578125" style="319" customWidth="1"/>
    <col min="4867" max="4870" width="0" style="319" hidden="1" customWidth="1"/>
    <col min="4871" max="4871" width="24.42578125" style="319" customWidth="1"/>
    <col min="4872" max="4872" width="18.42578125" style="319" customWidth="1"/>
    <col min="4873" max="4873" width="17.42578125" style="319" customWidth="1"/>
    <col min="4874" max="4892" width="0" style="319" hidden="1" customWidth="1"/>
    <col min="4893" max="4893" width="18.28515625" style="319" customWidth="1"/>
    <col min="4894" max="4896" width="11.140625" style="319" customWidth="1"/>
    <col min="4897" max="4897" width="15" style="319" customWidth="1"/>
    <col min="4898" max="4898" width="13.7109375" style="319" customWidth="1"/>
    <col min="4899" max="4900" width="11.140625" style="319" customWidth="1"/>
    <col min="4901" max="4901" width="15.28515625" style="319" customWidth="1"/>
    <col min="4902" max="4903" width="11.140625" style="319" customWidth="1"/>
    <col min="4904" max="4904" width="12.42578125" style="319" customWidth="1"/>
    <col min="4905" max="4905" width="16.42578125" style="319" customWidth="1"/>
    <col min="4906" max="4906" width="0" style="319" hidden="1" customWidth="1"/>
    <col min="4907" max="4907" width="10.28515625" style="319" bestFit="1" customWidth="1"/>
    <col min="4908" max="4909" width="10.140625" style="319" bestFit="1" customWidth="1"/>
    <col min="4910" max="5120" width="9" style="319"/>
    <col min="5121" max="5121" width="7.28515625" style="319" customWidth="1"/>
    <col min="5122" max="5122" width="48.42578125" style="319" customWidth="1"/>
    <col min="5123" max="5126" width="0" style="319" hidden="1" customWidth="1"/>
    <col min="5127" max="5127" width="24.42578125" style="319" customWidth="1"/>
    <col min="5128" max="5128" width="18.42578125" style="319" customWidth="1"/>
    <col min="5129" max="5129" width="17.42578125" style="319" customWidth="1"/>
    <col min="5130" max="5148" width="0" style="319" hidden="1" customWidth="1"/>
    <col min="5149" max="5149" width="18.28515625" style="319" customWidth="1"/>
    <col min="5150" max="5152" width="11.140625" style="319" customWidth="1"/>
    <col min="5153" max="5153" width="15" style="319" customWidth="1"/>
    <col min="5154" max="5154" width="13.7109375" style="319" customWidth="1"/>
    <col min="5155" max="5156" width="11.140625" style="319" customWidth="1"/>
    <col min="5157" max="5157" width="15.28515625" style="319" customWidth="1"/>
    <col min="5158" max="5159" width="11.140625" style="319" customWidth="1"/>
    <col min="5160" max="5160" width="12.42578125" style="319" customWidth="1"/>
    <col min="5161" max="5161" width="16.42578125" style="319" customWidth="1"/>
    <col min="5162" max="5162" width="0" style="319" hidden="1" customWidth="1"/>
    <col min="5163" max="5163" width="10.28515625" style="319" bestFit="1" customWidth="1"/>
    <col min="5164" max="5165" width="10.140625" style="319" bestFit="1" customWidth="1"/>
    <col min="5166" max="5376" width="9" style="319"/>
    <col min="5377" max="5377" width="7.28515625" style="319" customWidth="1"/>
    <col min="5378" max="5378" width="48.42578125" style="319" customWidth="1"/>
    <col min="5379" max="5382" width="0" style="319" hidden="1" customWidth="1"/>
    <col min="5383" max="5383" width="24.42578125" style="319" customWidth="1"/>
    <col min="5384" max="5384" width="18.42578125" style="319" customWidth="1"/>
    <col min="5385" max="5385" width="17.42578125" style="319" customWidth="1"/>
    <col min="5386" max="5404" width="0" style="319" hidden="1" customWidth="1"/>
    <col min="5405" max="5405" width="18.28515625" style="319" customWidth="1"/>
    <col min="5406" max="5408" width="11.140625" style="319" customWidth="1"/>
    <col min="5409" max="5409" width="15" style="319" customWidth="1"/>
    <col min="5410" max="5410" width="13.7109375" style="319" customWidth="1"/>
    <col min="5411" max="5412" width="11.140625" style="319" customWidth="1"/>
    <col min="5413" max="5413" width="15.28515625" style="319" customWidth="1"/>
    <col min="5414" max="5415" width="11.140625" style="319" customWidth="1"/>
    <col min="5416" max="5416" width="12.42578125" style="319" customWidth="1"/>
    <col min="5417" max="5417" width="16.42578125" style="319" customWidth="1"/>
    <col min="5418" max="5418" width="0" style="319" hidden="1" customWidth="1"/>
    <col min="5419" max="5419" width="10.28515625" style="319" bestFit="1" customWidth="1"/>
    <col min="5420" max="5421" width="10.140625" style="319" bestFit="1" customWidth="1"/>
    <col min="5422" max="5632" width="9" style="319"/>
    <col min="5633" max="5633" width="7.28515625" style="319" customWidth="1"/>
    <col min="5634" max="5634" width="48.42578125" style="319" customWidth="1"/>
    <col min="5635" max="5638" width="0" style="319" hidden="1" customWidth="1"/>
    <col min="5639" max="5639" width="24.42578125" style="319" customWidth="1"/>
    <col min="5640" max="5640" width="18.42578125" style="319" customWidth="1"/>
    <col min="5641" max="5641" width="17.42578125" style="319" customWidth="1"/>
    <col min="5642" max="5660" width="0" style="319" hidden="1" customWidth="1"/>
    <col min="5661" max="5661" width="18.28515625" style="319" customWidth="1"/>
    <col min="5662" max="5664" width="11.140625" style="319" customWidth="1"/>
    <col min="5665" max="5665" width="15" style="319" customWidth="1"/>
    <col min="5666" max="5666" width="13.7109375" style="319" customWidth="1"/>
    <col min="5667" max="5668" width="11.140625" style="319" customWidth="1"/>
    <col min="5669" max="5669" width="15.28515625" style="319" customWidth="1"/>
    <col min="5670" max="5671" width="11.140625" style="319" customWidth="1"/>
    <col min="5672" max="5672" width="12.42578125" style="319" customWidth="1"/>
    <col min="5673" max="5673" width="16.42578125" style="319" customWidth="1"/>
    <col min="5674" max="5674" width="0" style="319" hidden="1" customWidth="1"/>
    <col min="5675" max="5675" width="10.28515625" style="319" bestFit="1" customWidth="1"/>
    <col min="5676" max="5677" width="10.140625" style="319" bestFit="1" customWidth="1"/>
    <col min="5678" max="5888" width="9" style="319"/>
    <col min="5889" max="5889" width="7.28515625" style="319" customWidth="1"/>
    <col min="5890" max="5890" width="48.42578125" style="319" customWidth="1"/>
    <col min="5891" max="5894" width="0" style="319" hidden="1" customWidth="1"/>
    <col min="5895" max="5895" width="24.42578125" style="319" customWidth="1"/>
    <col min="5896" max="5896" width="18.42578125" style="319" customWidth="1"/>
    <col min="5897" max="5897" width="17.42578125" style="319" customWidth="1"/>
    <col min="5898" max="5916" width="0" style="319" hidden="1" customWidth="1"/>
    <col min="5917" max="5917" width="18.28515625" style="319" customWidth="1"/>
    <col min="5918" max="5920" width="11.140625" style="319" customWidth="1"/>
    <col min="5921" max="5921" width="15" style="319" customWidth="1"/>
    <col min="5922" max="5922" width="13.7109375" style="319" customWidth="1"/>
    <col min="5923" max="5924" width="11.140625" style="319" customWidth="1"/>
    <col min="5925" max="5925" width="15.28515625" style="319" customWidth="1"/>
    <col min="5926" max="5927" width="11.140625" style="319" customWidth="1"/>
    <col min="5928" max="5928" width="12.42578125" style="319" customWidth="1"/>
    <col min="5929" max="5929" width="16.42578125" style="319" customWidth="1"/>
    <col min="5930" max="5930" width="0" style="319" hidden="1" customWidth="1"/>
    <col min="5931" max="5931" width="10.28515625" style="319" bestFit="1" customWidth="1"/>
    <col min="5932" max="5933" width="10.140625" style="319" bestFit="1" customWidth="1"/>
    <col min="5934" max="6144" width="9" style="319"/>
    <col min="6145" max="6145" width="7.28515625" style="319" customWidth="1"/>
    <col min="6146" max="6146" width="48.42578125" style="319" customWidth="1"/>
    <col min="6147" max="6150" width="0" style="319" hidden="1" customWidth="1"/>
    <col min="6151" max="6151" width="24.42578125" style="319" customWidth="1"/>
    <col min="6152" max="6152" width="18.42578125" style="319" customWidth="1"/>
    <col min="6153" max="6153" width="17.42578125" style="319" customWidth="1"/>
    <col min="6154" max="6172" width="0" style="319" hidden="1" customWidth="1"/>
    <col min="6173" max="6173" width="18.28515625" style="319" customWidth="1"/>
    <col min="6174" max="6176" width="11.140625" style="319" customWidth="1"/>
    <col min="6177" max="6177" width="15" style="319" customWidth="1"/>
    <col min="6178" max="6178" width="13.7109375" style="319" customWidth="1"/>
    <col min="6179" max="6180" width="11.140625" style="319" customWidth="1"/>
    <col min="6181" max="6181" width="15.28515625" style="319" customWidth="1"/>
    <col min="6182" max="6183" width="11.140625" style="319" customWidth="1"/>
    <col min="6184" max="6184" width="12.42578125" style="319" customWidth="1"/>
    <col min="6185" max="6185" width="16.42578125" style="319" customWidth="1"/>
    <col min="6186" max="6186" width="0" style="319" hidden="1" customWidth="1"/>
    <col min="6187" max="6187" width="10.28515625" style="319" bestFit="1" customWidth="1"/>
    <col min="6188" max="6189" width="10.140625" style="319" bestFit="1" customWidth="1"/>
    <col min="6190" max="6400" width="9" style="319"/>
    <col min="6401" max="6401" width="7.28515625" style="319" customWidth="1"/>
    <col min="6402" max="6402" width="48.42578125" style="319" customWidth="1"/>
    <col min="6403" max="6406" width="0" style="319" hidden="1" customWidth="1"/>
    <col min="6407" max="6407" width="24.42578125" style="319" customWidth="1"/>
    <col min="6408" max="6408" width="18.42578125" style="319" customWidth="1"/>
    <col min="6409" max="6409" width="17.42578125" style="319" customWidth="1"/>
    <col min="6410" max="6428" width="0" style="319" hidden="1" customWidth="1"/>
    <col min="6429" max="6429" width="18.28515625" style="319" customWidth="1"/>
    <col min="6430" max="6432" width="11.140625" style="319" customWidth="1"/>
    <col min="6433" max="6433" width="15" style="319" customWidth="1"/>
    <col min="6434" max="6434" width="13.7109375" style="319" customWidth="1"/>
    <col min="6435" max="6436" width="11.140625" style="319" customWidth="1"/>
    <col min="6437" max="6437" width="15.28515625" style="319" customWidth="1"/>
    <col min="6438" max="6439" width="11.140625" style="319" customWidth="1"/>
    <col min="6440" max="6440" width="12.42578125" style="319" customWidth="1"/>
    <col min="6441" max="6441" width="16.42578125" style="319" customWidth="1"/>
    <col min="6442" max="6442" width="0" style="319" hidden="1" customWidth="1"/>
    <col min="6443" max="6443" width="10.28515625" style="319" bestFit="1" customWidth="1"/>
    <col min="6444" max="6445" width="10.140625" style="319" bestFit="1" customWidth="1"/>
    <col min="6446" max="6656" width="9" style="319"/>
    <col min="6657" max="6657" width="7.28515625" style="319" customWidth="1"/>
    <col min="6658" max="6658" width="48.42578125" style="319" customWidth="1"/>
    <col min="6659" max="6662" width="0" style="319" hidden="1" customWidth="1"/>
    <col min="6663" max="6663" width="24.42578125" style="319" customWidth="1"/>
    <col min="6664" max="6664" width="18.42578125" style="319" customWidth="1"/>
    <col min="6665" max="6665" width="17.42578125" style="319" customWidth="1"/>
    <col min="6666" max="6684" width="0" style="319" hidden="1" customWidth="1"/>
    <col min="6685" max="6685" width="18.28515625" style="319" customWidth="1"/>
    <col min="6686" max="6688" width="11.140625" style="319" customWidth="1"/>
    <col min="6689" max="6689" width="15" style="319" customWidth="1"/>
    <col min="6690" max="6690" width="13.7109375" style="319" customWidth="1"/>
    <col min="6691" max="6692" width="11.140625" style="319" customWidth="1"/>
    <col min="6693" max="6693" width="15.28515625" style="319" customWidth="1"/>
    <col min="6694" max="6695" width="11.140625" style="319" customWidth="1"/>
    <col min="6696" max="6696" width="12.42578125" style="319" customWidth="1"/>
    <col min="6697" max="6697" width="16.42578125" style="319" customWidth="1"/>
    <col min="6698" max="6698" width="0" style="319" hidden="1" customWidth="1"/>
    <col min="6699" max="6699" width="10.28515625" style="319" bestFit="1" customWidth="1"/>
    <col min="6700" max="6701" width="10.140625" style="319" bestFit="1" customWidth="1"/>
    <col min="6702" max="6912" width="9" style="319"/>
    <col min="6913" max="6913" width="7.28515625" style="319" customWidth="1"/>
    <col min="6914" max="6914" width="48.42578125" style="319" customWidth="1"/>
    <col min="6915" max="6918" width="0" style="319" hidden="1" customWidth="1"/>
    <col min="6919" max="6919" width="24.42578125" style="319" customWidth="1"/>
    <col min="6920" max="6920" width="18.42578125" style="319" customWidth="1"/>
    <col min="6921" max="6921" width="17.42578125" style="319" customWidth="1"/>
    <col min="6922" max="6940" width="0" style="319" hidden="1" customWidth="1"/>
    <col min="6941" max="6941" width="18.28515625" style="319" customWidth="1"/>
    <col min="6942" max="6944" width="11.140625" style="319" customWidth="1"/>
    <col min="6945" max="6945" width="15" style="319" customWidth="1"/>
    <col min="6946" max="6946" width="13.7109375" style="319" customWidth="1"/>
    <col min="6947" max="6948" width="11.140625" style="319" customWidth="1"/>
    <col min="6949" max="6949" width="15.28515625" style="319" customWidth="1"/>
    <col min="6950" max="6951" width="11.140625" style="319" customWidth="1"/>
    <col min="6952" max="6952" width="12.42578125" style="319" customWidth="1"/>
    <col min="6953" max="6953" width="16.42578125" style="319" customWidth="1"/>
    <col min="6954" max="6954" width="0" style="319" hidden="1" customWidth="1"/>
    <col min="6955" max="6955" width="10.28515625" style="319" bestFit="1" customWidth="1"/>
    <col min="6956" max="6957" width="10.140625" style="319" bestFit="1" customWidth="1"/>
    <col min="6958" max="7168" width="9" style="319"/>
    <col min="7169" max="7169" width="7.28515625" style="319" customWidth="1"/>
    <col min="7170" max="7170" width="48.42578125" style="319" customWidth="1"/>
    <col min="7171" max="7174" width="0" style="319" hidden="1" customWidth="1"/>
    <col min="7175" max="7175" width="24.42578125" style="319" customWidth="1"/>
    <col min="7176" max="7176" width="18.42578125" style="319" customWidth="1"/>
    <col min="7177" max="7177" width="17.42578125" style="319" customWidth="1"/>
    <col min="7178" max="7196" width="0" style="319" hidden="1" customWidth="1"/>
    <col min="7197" max="7197" width="18.28515625" style="319" customWidth="1"/>
    <col min="7198" max="7200" width="11.140625" style="319" customWidth="1"/>
    <col min="7201" max="7201" width="15" style="319" customWidth="1"/>
    <col min="7202" max="7202" width="13.7109375" style="319" customWidth="1"/>
    <col min="7203" max="7204" width="11.140625" style="319" customWidth="1"/>
    <col min="7205" max="7205" width="15.28515625" style="319" customWidth="1"/>
    <col min="7206" max="7207" width="11.140625" style="319" customWidth="1"/>
    <col min="7208" max="7208" width="12.42578125" style="319" customWidth="1"/>
    <col min="7209" max="7209" width="16.42578125" style="319" customWidth="1"/>
    <col min="7210" max="7210" width="0" style="319" hidden="1" customWidth="1"/>
    <col min="7211" max="7211" width="10.28515625" style="319" bestFit="1" customWidth="1"/>
    <col min="7212" max="7213" width="10.140625" style="319" bestFit="1" customWidth="1"/>
    <col min="7214" max="7424" width="9" style="319"/>
    <col min="7425" max="7425" width="7.28515625" style="319" customWidth="1"/>
    <col min="7426" max="7426" width="48.42578125" style="319" customWidth="1"/>
    <col min="7427" max="7430" width="0" style="319" hidden="1" customWidth="1"/>
    <col min="7431" max="7431" width="24.42578125" style="319" customWidth="1"/>
    <col min="7432" max="7432" width="18.42578125" style="319" customWidth="1"/>
    <col min="7433" max="7433" width="17.42578125" style="319" customWidth="1"/>
    <col min="7434" max="7452" width="0" style="319" hidden="1" customWidth="1"/>
    <col min="7453" max="7453" width="18.28515625" style="319" customWidth="1"/>
    <col min="7454" max="7456" width="11.140625" style="319" customWidth="1"/>
    <col min="7457" max="7457" width="15" style="319" customWidth="1"/>
    <col min="7458" max="7458" width="13.7109375" style="319" customWidth="1"/>
    <col min="7459" max="7460" width="11.140625" style="319" customWidth="1"/>
    <col min="7461" max="7461" width="15.28515625" style="319" customWidth="1"/>
    <col min="7462" max="7463" width="11.140625" style="319" customWidth="1"/>
    <col min="7464" max="7464" width="12.42578125" style="319" customWidth="1"/>
    <col min="7465" max="7465" width="16.42578125" style="319" customWidth="1"/>
    <col min="7466" max="7466" width="0" style="319" hidden="1" customWidth="1"/>
    <col min="7467" max="7467" width="10.28515625" style="319" bestFit="1" customWidth="1"/>
    <col min="7468" max="7469" width="10.140625" style="319" bestFit="1" customWidth="1"/>
    <col min="7470" max="7680" width="9" style="319"/>
    <col min="7681" max="7681" width="7.28515625" style="319" customWidth="1"/>
    <col min="7682" max="7682" width="48.42578125" style="319" customWidth="1"/>
    <col min="7683" max="7686" width="0" style="319" hidden="1" customWidth="1"/>
    <col min="7687" max="7687" width="24.42578125" style="319" customWidth="1"/>
    <col min="7688" max="7688" width="18.42578125" style="319" customWidth="1"/>
    <col min="7689" max="7689" width="17.42578125" style="319" customWidth="1"/>
    <col min="7690" max="7708" width="0" style="319" hidden="1" customWidth="1"/>
    <col min="7709" max="7709" width="18.28515625" style="319" customWidth="1"/>
    <col min="7710" max="7712" width="11.140625" style="319" customWidth="1"/>
    <col min="7713" max="7713" width="15" style="319" customWidth="1"/>
    <col min="7714" max="7714" width="13.7109375" style="319" customWidth="1"/>
    <col min="7715" max="7716" width="11.140625" style="319" customWidth="1"/>
    <col min="7717" max="7717" width="15.28515625" style="319" customWidth="1"/>
    <col min="7718" max="7719" width="11.140625" style="319" customWidth="1"/>
    <col min="7720" max="7720" width="12.42578125" style="319" customWidth="1"/>
    <col min="7721" max="7721" width="16.42578125" style="319" customWidth="1"/>
    <col min="7722" max="7722" width="0" style="319" hidden="1" customWidth="1"/>
    <col min="7723" max="7723" width="10.28515625" style="319" bestFit="1" customWidth="1"/>
    <col min="7724" max="7725" width="10.140625" style="319" bestFit="1" customWidth="1"/>
    <col min="7726" max="7936" width="9" style="319"/>
    <col min="7937" max="7937" width="7.28515625" style="319" customWidth="1"/>
    <col min="7938" max="7938" width="48.42578125" style="319" customWidth="1"/>
    <col min="7939" max="7942" width="0" style="319" hidden="1" customWidth="1"/>
    <col min="7943" max="7943" width="24.42578125" style="319" customWidth="1"/>
    <col min="7944" max="7944" width="18.42578125" style="319" customWidth="1"/>
    <col min="7945" max="7945" width="17.42578125" style="319" customWidth="1"/>
    <col min="7946" max="7964" width="0" style="319" hidden="1" customWidth="1"/>
    <col min="7965" max="7965" width="18.28515625" style="319" customWidth="1"/>
    <col min="7966" max="7968" width="11.140625" style="319" customWidth="1"/>
    <col min="7969" max="7969" width="15" style="319" customWidth="1"/>
    <col min="7970" max="7970" width="13.7109375" style="319" customWidth="1"/>
    <col min="7971" max="7972" width="11.140625" style="319" customWidth="1"/>
    <col min="7973" max="7973" width="15.28515625" style="319" customWidth="1"/>
    <col min="7974" max="7975" width="11.140625" style="319" customWidth="1"/>
    <col min="7976" max="7976" width="12.42578125" style="319" customWidth="1"/>
    <col min="7977" max="7977" width="16.42578125" style="319" customWidth="1"/>
    <col min="7978" max="7978" width="0" style="319" hidden="1" customWidth="1"/>
    <col min="7979" max="7979" width="10.28515625" style="319" bestFit="1" customWidth="1"/>
    <col min="7980" max="7981" width="10.140625" style="319" bestFit="1" customWidth="1"/>
    <col min="7982" max="8192" width="9" style="319"/>
    <col min="8193" max="8193" width="7.28515625" style="319" customWidth="1"/>
    <col min="8194" max="8194" width="48.42578125" style="319" customWidth="1"/>
    <col min="8195" max="8198" width="0" style="319" hidden="1" customWidth="1"/>
    <col min="8199" max="8199" width="24.42578125" style="319" customWidth="1"/>
    <col min="8200" max="8200" width="18.42578125" style="319" customWidth="1"/>
    <col min="8201" max="8201" width="17.42578125" style="319" customWidth="1"/>
    <col min="8202" max="8220" width="0" style="319" hidden="1" customWidth="1"/>
    <col min="8221" max="8221" width="18.28515625" style="319" customWidth="1"/>
    <col min="8222" max="8224" width="11.140625" style="319" customWidth="1"/>
    <col min="8225" max="8225" width="15" style="319" customWidth="1"/>
    <col min="8226" max="8226" width="13.7109375" style="319" customWidth="1"/>
    <col min="8227" max="8228" width="11.140625" style="319" customWidth="1"/>
    <col min="8229" max="8229" width="15.28515625" style="319" customWidth="1"/>
    <col min="8230" max="8231" width="11.140625" style="319" customWidth="1"/>
    <col min="8232" max="8232" width="12.42578125" style="319" customWidth="1"/>
    <col min="8233" max="8233" width="16.42578125" style="319" customWidth="1"/>
    <col min="8234" max="8234" width="0" style="319" hidden="1" customWidth="1"/>
    <col min="8235" max="8235" width="10.28515625" style="319" bestFit="1" customWidth="1"/>
    <col min="8236" max="8237" width="10.140625" style="319" bestFit="1" customWidth="1"/>
    <col min="8238" max="8448" width="9" style="319"/>
    <col min="8449" max="8449" width="7.28515625" style="319" customWidth="1"/>
    <col min="8450" max="8450" width="48.42578125" style="319" customWidth="1"/>
    <col min="8451" max="8454" width="0" style="319" hidden="1" customWidth="1"/>
    <col min="8455" max="8455" width="24.42578125" style="319" customWidth="1"/>
    <col min="8456" max="8456" width="18.42578125" style="319" customWidth="1"/>
    <col min="8457" max="8457" width="17.42578125" style="319" customWidth="1"/>
    <col min="8458" max="8476" width="0" style="319" hidden="1" customWidth="1"/>
    <col min="8477" max="8477" width="18.28515625" style="319" customWidth="1"/>
    <col min="8478" max="8480" width="11.140625" style="319" customWidth="1"/>
    <col min="8481" max="8481" width="15" style="319" customWidth="1"/>
    <col min="8482" max="8482" width="13.7109375" style="319" customWidth="1"/>
    <col min="8483" max="8484" width="11.140625" style="319" customWidth="1"/>
    <col min="8485" max="8485" width="15.28515625" style="319" customWidth="1"/>
    <col min="8486" max="8487" width="11.140625" style="319" customWidth="1"/>
    <col min="8488" max="8488" width="12.42578125" style="319" customWidth="1"/>
    <col min="8489" max="8489" width="16.42578125" style="319" customWidth="1"/>
    <col min="8490" max="8490" width="0" style="319" hidden="1" customWidth="1"/>
    <col min="8491" max="8491" width="10.28515625" style="319" bestFit="1" customWidth="1"/>
    <col min="8492" max="8493" width="10.140625" style="319" bestFit="1" customWidth="1"/>
    <col min="8494" max="8704" width="9" style="319"/>
    <col min="8705" max="8705" width="7.28515625" style="319" customWidth="1"/>
    <col min="8706" max="8706" width="48.42578125" style="319" customWidth="1"/>
    <col min="8707" max="8710" width="0" style="319" hidden="1" customWidth="1"/>
    <col min="8711" max="8711" width="24.42578125" style="319" customWidth="1"/>
    <col min="8712" max="8712" width="18.42578125" style="319" customWidth="1"/>
    <col min="8713" max="8713" width="17.42578125" style="319" customWidth="1"/>
    <col min="8714" max="8732" width="0" style="319" hidden="1" customWidth="1"/>
    <col min="8733" max="8733" width="18.28515625" style="319" customWidth="1"/>
    <col min="8734" max="8736" width="11.140625" style="319" customWidth="1"/>
    <col min="8737" max="8737" width="15" style="319" customWidth="1"/>
    <col min="8738" max="8738" width="13.7109375" style="319" customWidth="1"/>
    <col min="8739" max="8740" width="11.140625" style="319" customWidth="1"/>
    <col min="8741" max="8741" width="15.28515625" style="319" customWidth="1"/>
    <col min="8742" max="8743" width="11.140625" style="319" customWidth="1"/>
    <col min="8744" max="8744" width="12.42578125" style="319" customWidth="1"/>
    <col min="8745" max="8745" width="16.42578125" style="319" customWidth="1"/>
    <col min="8746" max="8746" width="0" style="319" hidden="1" customWidth="1"/>
    <col min="8747" max="8747" width="10.28515625" style="319" bestFit="1" customWidth="1"/>
    <col min="8748" max="8749" width="10.140625" style="319" bestFit="1" customWidth="1"/>
    <col min="8750" max="8960" width="9" style="319"/>
    <col min="8961" max="8961" width="7.28515625" style="319" customWidth="1"/>
    <col min="8962" max="8962" width="48.42578125" style="319" customWidth="1"/>
    <col min="8963" max="8966" width="0" style="319" hidden="1" customWidth="1"/>
    <col min="8967" max="8967" width="24.42578125" style="319" customWidth="1"/>
    <col min="8968" max="8968" width="18.42578125" style="319" customWidth="1"/>
    <col min="8969" max="8969" width="17.42578125" style="319" customWidth="1"/>
    <col min="8970" max="8988" width="0" style="319" hidden="1" customWidth="1"/>
    <col min="8989" max="8989" width="18.28515625" style="319" customWidth="1"/>
    <col min="8990" max="8992" width="11.140625" style="319" customWidth="1"/>
    <col min="8993" max="8993" width="15" style="319" customWidth="1"/>
    <col min="8994" max="8994" width="13.7109375" style="319" customWidth="1"/>
    <col min="8995" max="8996" width="11.140625" style="319" customWidth="1"/>
    <col min="8997" max="8997" width="15.28515625" style="319" customWidth="1"/>
    <col min="8998" max="8999" width="11.140625" style="319" customWidth="1"/>
    <col min="9000" max="9000" width="12.42578125" style="319" customWidth="1"/>
    <col min="9001" max="9001" width="16.42578125" style="319" customWidth="1"/>
    <col min="9002" max="9002" width="0" style="319" hidden="1" customWidth="1"/>
    <col min="9003" max="9003" width="10.28515625" style="319" bestFit="1" customWidth="1"/>
    <col min="9004" max="9005" width="10.140625" style="319" bestFit="1" customWidth="1"/>
    <col min="9006" max="9216" width="9" style="319"/>
    <col min="9217" max="9217" width="7.28515625" style="319" customWidth="1"/>
    <col min="9218" max="9218" width="48.42578125" style="319" customWidth="1"/>
    <col min="9219" max="9222" width="0" style="319" hidden="1" customWidth="1"/>
    <col min="9223" max="9223" width="24.42578125" style="319" customWidth="1"/>
    <col min="9224" max="9224" width="18.42578125" style="319" customWidth="1"/>
    <col min="9225" max="9225" width="17.42578125" style="319" customWidth="1"/>
    <col min="9226" max="9244" width="0" style="319" hidden="1" customWidth="1"/>
    <col min="9245" max="9245" width="18.28515625" style="319" customWidth="1"/>
    <col min="9246" max="9248" width="11.140625" style="319" customWidth="1"/>
    <col min="9249" max="9249" width="15" style="319" customWidth="1"/>
    <col min="9250" max="9250" width="13.7109375" style="319" customWidth="1"/>
    <col min="9251" max="9252" width="11.140625" style="319" customWidth="1"/>
    <col min="9253" max="9253" width="15.28515625" style="319" customWidth="1"/>
    <col min="9254" max="9255" width="11.140625" style="319" customWidth="1"/>
    <col min="9256" max="9256" width="12.42578125" style="319" customWidth="1"/>
    <col min="9257" max="9257" width="16.42578125" style="319" customWidth="1"/>
    <col min="9258" max="9258" width="0" style="319" hidden="1" customWidth="1"/>
    <col min="9259" max="9259" width="10.28515625" style="319" bestFit="1" customWidth="1"/>
    <col min="9260" max="9261" width="10.140625" style="319" bestFit="1" customWidth="1"/>
    <col min="9262" max="9472" width="9" style="319"/>
    <col min="9473" max="9473" width="7.28515625" style="319" customWidth="1"/>
    <col min="9474" max="9474" width="48.42578125" style="319" customWidth="1"/>
    <col min="9475" max="9478" width="0" style="319" hidden="1" customWidth="1"/>
    <col min="9479" max="9479" width="24.42578125" style="319" customWidth="1"/>
    <col min="9480" max="9480" width="18.42578125" style="319" customWidth="1"/>
    <col min="9481" max="9481" width="17.42578125" style="319" customWidth="1"/>
    <col min="9482" max="9500" width="0" style="319" hidden="1" customWidth="1"/>
    <col min="9501" max="9501" width="18.28515625" style="319" customWidth="1"/>
    <col min="9502" max="9504" width="11.140625" style="319" customWidth="1"/>
    <col min="9505" max="9505" width="15" style="319" customWidth="1"/>
    <col min="9506" max="9506" width="13.7109375" style="319" customWidth="1"/>
    <col min="9507" max="9508" width="11.140625" style="319" customWidth="1"/>
    <col min="9509" max="9509" width="15.28515625" style="319" customWidth="1"/>
    <col min="9510" max="9511" width="11.140625" style="319" customWidth="1"/>
    <col min="9512" max="9512" width="12.42578125" style="319" customWidth="1"/>
    <col min="9513" max="9513" width="16.42578125" style="319" customWidth="1"/>
    <col min="9514" max="9514" width="0" style="319" hidden="1" customWidth="1"/>
    <col min="9515" max="9515" width="10.28515625" style="319" bestFit="1" customWidth="1"/>
    <col min="9516" max="9517" width="10.140625" style="319" bestFit="1" customWidth="1"/>
    <col min="9518" max="9728" width="9" style="319"/>
    <col min="9729" max="9729" width="7.28515625" style="319" customWidth="1"/>
    <col min="9730" max="9730" width="48.42578125" style="319" customWidth="1"/>
    <col min="9731" max="9734" width="0" style="319" hidden="1" customWidth="1"/>
    <col min="9735" max="9735" width="24.42578125" style="319" customWidth="1"/>
    <col min="9736" max="9736" width="18.42578125" style="319" customWidth="1"/>
    <col min="9737" max="9737" width="17.42578125" style="319" customWidth="1"/>
    <col min="9738" max="9756" width="0" style="319" hidden="1" customWidth="1"/>
    <col min="9757" max="9757" width="18.28515625" style="319" customWidth="1"/>
    <col min="9758" max="9760" width="11.140625" style="319" customWidth="1"/>
    <col min="9761" max="9761" width="15" style="319" customWidth="1"/>
    <col min="9762" max="9762" width="13.7109375" style="319" customWidth="1"/>
    <col min="9763" max="9764" width="11.140625" style="319" customWidth="1"/>
    <col min="9765" max="9765" width="15.28515625" style="319" customWidth="1"/>
    <col min="9766" max="9767" width="11.140625" style="319" customWidth="1"/>
    <col min="9768" max="9768" width="12.42578125" style="319" customWidth="1"/>
    <col min="9769" max="9769" width="16.42578125" style="319" customWidth="1"/>
    <col min="9770" max="9770" width="0" style="319" hidden="1" customWidth="1"/>
    <col min="9771" max="9771" width="10.28515625" style="319" bestFit="1" customWidth="1"/>
    <col min="9772" max="9773" width="10.140625" style="319" bestFit="1" customWidth="1"/>
    <col min="9774" max="9984" width="9" style="319"/>
    <col min="9985" max="9985" width="7.28515625" style="319" customWidth="1"/>
    <col min="9986" max="9986" width="48.42578125" style="319" customWidth="1"/>
    <col min="9987" max="9990" width="0" style="319" hidden="1" customWidth="1"/>
    <col min="9991" max="9991" width="24.42578125" style="319" customWidth="1"/>
    <col min="9992" max="9992" width="18.42578125" style="319" customWidth="1"/>
    <col min="9993" max="9993" width="17.42578125" style="319" customWidth="1"/>
    <col min="9994" max="10012" width="0" style="319" hidden="1" customWidth="1"/>
    <col min="10013" max="10013" width="18.28515625" style="319" customWidth="1"/>
    <col min="10014" max="10016" width="11.140625" style="319" customWidth="1"/>
    <col min="10017" max="10017" width="15" style="319" customWidth="1"/>
    <col min="10018" max="10018" width="13.7109375" style="319" customWidth="1"/>
    <col min="10019" max="10020" width="11.140625" style="319" customWidth="1"/>
    <col min="10021" max="10021" width="15.28515625" style="319" customWidth="1"/>
    <col min="10022" max="10023" width="11.140625" style="319" customWidth="1"/>
    <col min="10024" max="10024" width="12.42578125" style="319" customWidth="1"/>
    <col min="10025" max="10025" width="16.42578125" style="319" customWidth="1"/>
    <col min="10026" max="10026" width="0" style="319" hidden="1" customWidth="1"/>
    <col min="10027" max="10027" width="10.28515625" style="319" bestFit="1" customWidth="1"/>
    <col min="10028" max="10029" width="10.140625" style="319" bestFit="1" customWidth="1"/>
    <col min="10030" max="10240" width="9" style="319"/>
    <col min="10241" max="10241" width="7.28515625" style="319" customWidth="1"/>
    <col min="10242" max="10242" width="48.42578125" style="319" customWidth="1"/>
    <col min="10243" max="10246" width="0" style="319" hidden="1" customWidth="1"/>
    <col min="10247" max="10247" width="24.42578125" style="319" customWidth="1"/>
    <col min="10248" max="10248" width="18.42578125" style="319" customWidth="1"/>
    <col min="10249" max="10249" width="17.42578125" style="319" customWidth="1"/>
    <col min="10250" max="10268" width="0" style="319" hidden="1" customWidth="1"/>
    <col min="10269" max="10269" width="18.28515625" style="319" customWidth="1"/>
    <col min="10270" max="10272" width="11.140625" style="319" customWidth="1"/>
    <col min="10273" max="10273" width="15" style="319" customWidth="1"/>
    <col min="10274" max="10274" width="13.7109375" style="319" customWidth="1"/>
    <col min="10275" max="10276" width="11.140625" style="319" customWidth="1"/>
    <col min="10277" max="10277" width="15.28515625" style="319" customWidth="1"/>
    <col min="10278" max="10279" width="11.140625" style="319" customWidth="1"/>
    <col min="10280" max="10280" width="12.42578125" style="319" customWidth="1"/>
    <col min="10281" max="10281" width="16.42578125" style="319" customWidth="1"/>
    <col min="10282" max="10282" width="0" style="319" hidden="1" customWidth="1"/>
    <col min="10283" max="10283" width="10.28515625" style="319" bestFit="1" customWidth="1"/>
    <col min="10284" max="10285" width="10.140625" style="319" bestFit="1" customWidth="1"/>
    <col min="10286" max="10496" width="9" style="319"/>
    <col min="10497" max="10497" width="7.28515625" style="319" customWidth="1"/>
    <col min="10498" max="10498" width="48.42578125" style="319" customWidth="1"/>
    <col min="10499" max="10502" width="0" style="319" hidden="1" customWidth="1"/>
    <col min="10503" max="10503" width="24.42578125" style="319" customWidth="1"/>
    <col min="10504" max="10504" width="18.42578125" style="319" customWidth="1"/>
    <col min="10505" max="10505" width="17.42578125" style="319" customWidth="1"/>
    <col min="10506" max="10524" width="0" style="319" hidden="1" customWidth="1"/>
    <col min="10525" max="10525" width="18.28515625" style="319" customWidth="1"/>
    <col min="10526" max="10528" width="11.140625" style="319" customWidth="1"/>
    <col min="10529" max="10529" width="15" style="319" customWidth="1"/>
    <col min="10530" max="10530" width="13.7109375" style="319" customWidth="1"/>
    <col min="10531" max="10532" width="11.140625" style="319" customWidth="1"/>
    <col min="10533" max="10533" width="15.28515625" style="319" customWidth="1"/>
    <col min="10534" max="10535" width="11.140625" style="319" customWidth="1"/>
    <col min="10536" max="10536" width="12.42578125" style="319" customWidth="1"/>
    <col min="10537" max="10537" width="16.42578125" style="319" customWidth="1"/>
    <col min="10538" max="10538" width="0" style="319" hidden="1" customWidth="1"/>
    <col min="10539" max="10539" width="10.28515625" style="319" bestFit="1" customWidth="1"/>
    <col min="10540" max="10541" width="10.140625" style="319" bestFit="1" customWidth="1"/>
    <col min="10542" max="10752" width="9" style="319"/>
    <col min="10753" max="10753" width="7.28515625" style="319" customWidth="1"/>
    <col min="10754" max="10754" width="48.42578125" style="319" customWidth="1"/>
    <col min="10755" max="10758" width="0" style="319" hidden="1" customWidth="1"/>
    <col min="10759" max="10759" width="24.42578125" style="319" customWidth="1"/>
    <col min="10760" max="10760" width="18.42578125" style="319" customWidth="1"/>
    <col min="10761" max="10761" width="17.42578125" style="319" customWidth="1"/>
    <col min="10762" max="10780" width="0" style="319" hidden="1" customWidth="1"/>
    <col min="10781" max="10781" width="18.28515625" style="319" customWidth="1"/>
    <col min="10782" max="10784" width="11.140625" style="319" customWidth="1"/>
    <col min="10785" max="10785" width="15" style="319" customWidth="1"/>
    <col min="10786" max="10786" width="13.7109375" style="319" customWidth="1"/>
    <col min="10787" max="10788" width="11.140625" style="319" customWidth="1"/>
    <col min="10789" max="10789" width="15.28515625" style="319" customWidth="1"/>
    <col min="10790" max="10791" width="11.140625" style="319" customWidth="1"/>
    <col min="10792" max="10792" width="12.42578125" style="319" customWidth="1"/>
    <col min="10793" max="10793" width="16.42578125" style="319" customWidth="1"/>
    <col min="10794" max="10794" width="0" style="319" hidden="1" customWidth="1"/>
    <col min="10795" max="10795" width="10.28515625" style="319" bestFit="1" customWidth="1"/>
    <col min="10796" max="10797" width="10.140625" style="319" bestFit="1" customWidth="1"/>
    <col min="10798" max="11008" width="9" style="319"/>
    <col min="11009" max="11009" width="7.28515625" style="319" customWidth="1"/>
    <col min="11010" max="11010" width="48.42578125" style="319" customWidth="1"/>
    <col min="11011" max="11014" width="0" style="319" hidden="1" customWidth="1"/>
    <col min="11015" max="11015" width="24.42578125" style="319" customWidth="1"/>
    <col min="11016" max="11016" width="18.42578125" style="319" customWidth="1"/>
    <col min="11017" max="11017" width="17.42578125" style="319" customWidth="1"/>
    <col min="11018" max="11036" width="0" style="319" hidden="1" customWidth="1"/>
    <col min="11037" max="11037" width="18.28515625" style="319" customWidth="1"/>
    <col min="11038" max="11040" width="11.140625" style="319" customWidth="1"/>
    <col min="11041" max="11041" width="15" style="319" customWidth="1"/>
    <col min="11042" max="11042" width="13.7109375" style="319" customWidth="1"/>
    <col min="11043" max="11044" width="11.140625" style="319" customWidth="1"/>
    <col min="11045" max="11045" width="15.28515625" style="319" customWidth="1"/>
    <col min="11046" max="11047" width="11.140625" style="319" customWidth="1"/>
    <col min="11048" max="11048" width="12.42578125" style="319" customWidth="1"/>
    <col min="11049" max="11049" width="16.42578125" style="319" customWidth="1"/>
    <col min="11050" max="11050" width="0" style="319" hidden="1" customWidth="1"/>
    <col min="11051" max="11051" width="10.28515625" style="319" bestFit="1" customWidth="1"/>
    <col min="11052" max="11053" width="10.140625" style="319" bestFit="1" customWidth="1"/>
    <col min="11054" max="11264" width="9" style="319"/>
    <col min="11265" max="11265" width="7.28515625" style="319" customWidth="1"/>
    <col min="11266" max="11266" width="48.42578125" style="319" customWidth="1"/>
    <col min="11267" max="11270" width="0" style="319" hidden="1" customWidth="1"/>
    <col min="11271" max="11271" width="24.42578125" style="319" customWidth="1"/>
    <col min="11272" max="11272" width="18.42578125" style="319" customWidth="1"/>
    <col min="11273" max="11273" width="17.42578125" style="319" customWidth="1"/>
    <col min="11274" max="11292" width="0" style="319" hidden="1" customWidth="1"/>
    <col min="11293" max="11293" width="18.28515625" style="319" customWidth="1"/>
    <col min="11294" max="11296" width="11.140625" style="319" customWidth="1"/>
    <col min="11297" max="11297" width="15" style="319" customWidth="1"/>
    <col min="11298" max="11298" width="13.7109375" style="319" customWidth="1"/>
    <col min="11299" max="11300" width="11.140625" style="319" customWidth="1"/>
    <col min="11301" max="11301" width="15.28515625" style="319" customWidth="1"/>
    <col min="11302" max="11303" width="11.140625" style="319" customWidth="1"/>
    <col min="11304" max="11304" width="12.42578125" style="319" customWidth="1"/>
    <col min="11305" max="11305" width="16.42578125" style="319" customWidth="1"/>
    <col min="11306" max="11306" width="0" style="319" hidden="1" customWidth="1"/>
    <col min="11307" max="11307" width="10.28515625" style="319" bestFit="1" customWidth="1"/>
    <col min="11308" max="11309" width="10.140625" style="319" bestFit="1" customWidth="1"/>
    <col min="11310" max="11520" width="9" style="319"/>
    <col min="11521" max="11521" width="7.28515625" style="319" customWidth="1"/>
    <col min="11522" max="11522" width="48.42578125" style="319" customWidth="1"/>
    <col min="11523" max="11526" width="0" style="319" hidden="1" customWidth="1"/>
    <col min="11527" max="11527" width="24.42578125" style="319" customWidth="1"/>
    <col min="11528" max="11528" width="18.42578125" style="319" customWidth="1"/>
    <col min="11529" max="11529" width="17.42578125" style="319" customWidth="1"/>
    <col min="11530" max="11548" width="0" style="319" hidden="1" customWidth="1"/>
    <col min="11549" max="11549" width="18.28515625" style="319" customWidth="1"/>
    <col min="11550" max="11552" width="11.140625" style="319" customWidth="1"/>
    <col min="11553" max="11553" width="15" style="319" customWidth="1"/>
    <col min="11554" max="11554" width="13.7109375" style="319" customWidth="1"/>
    <col min="11555" max="11556" width="11.140625" style="319" customWidth="1"/>
    <col min="11557" max="11557" width="15.28515625" style="319" customWidth="1"/>
    <col min="11558" max="11559" width="11.140625" style="319" customWidth="1"/>
    <col min="11560" max="11560" width="12.42578125" style="319" customWidth="1"/>
    <col min="11561" max="11561" width="16.42578125" style="319" customWidth="1"/>
    <col min="11562" max="11562" width="0" style="319" hidden="1" customWidth="1"/>
    <col min="11563" max="11563" width="10.28515625" style="319" bestFit="1" customWidth="1"/>
    <col min="11564" max="11565" width="10.140625" style="319" bestFit="1" customWidth="1"/>
    <col min="11566" max="11776" width="9" style="319"/>
    <col min="11777" max="11777" width="7.28515625" style="319" customWidth="1"/>
    <col min="11778" max="11778" width="48.42578125" style="319" customWidth="1"/>
    <col min="11779" max="11782" width="0" style="319" hidden="1" customWidth="1"/>
    <col min="11783" max="11783" width="24.42578125" style="319" customWidth="1"/>
    <col min="11784" max="11784" width="18.42578125" style="319" customWidth="1"/>
    <col min="11785" max="11785" width="17.42578125" style="319" customWidth="1"/>
    <col min="11786" max="11804" width="0" style="319" hidden="1" customWidth="1"/>
    <col min="11805" max="11805" width="18.28515625" style="319" customWidth="1"/>
    <col min="11806" max="11808" width="11.140625" style="319" customWidth="1"/>
    <col min="11809" max="11809" width="15" style="319" customWidth="1"/>
    <col min="11810" max="11810" width="13.7109375" style="319" customWidth="1"/>
    <col min="11811" max="11812" width="11.140625" style="319" customWidth="1"/>
    <col min="11813" max="11813" width="15.28515625" style="319" customWidth="1"/>
    <col min="11814" max="11815" width="11.140625" style="319" customWidth="1"/>
    <col min="11816" max="11816" width="12.42578125" style="319" customWidth="1"/>
    <col min="11817" max="11817" width="16.42578125" style="319" customWidth="1"/>
    <col min="11818" max="11818" width="0" style="319" hidden="1" customWidth="1"/>
    <col min="11819" max="11819" width="10.28515625" style="319" bestFit="1" customWidth="1"/>
    <col min="11820" max="11821" width="10.140625" style="319" bestFit="1" customWidth="1"/>
    <col min="11822" max="12032" width="9" style="319"/>
    <col min="12033" max="12033" width="7.28515625" style="319" customWidth="1"/>
    <col min="12034" max="12034" width="48.42578125" style="319" customWidth="1"/>
    <col min="12035" max="12038" width="0" style="319" hidden="1" customWidth="1"/>
    <col min="12039" max="12039" width="24.42578125" style="319" customWidth="1"/>
    <col min="12040" max="12040" width="18.42578125" style="319" customWidth="1"/>
    <col min="12041" max="12041" width="17.42578125" style="319" customWidth="1"/>
    <col min="12042" max="12060" width="0" style="319" hidden="1" customWidth="1"/>
    <col min="12061" max="12061" width="18.28515625" style="319" customWidth="1"/>
    <col min="12062" max="12064" width="11.140625" style="319" customWidth="1"/>
    <col min="12065" max="12065" width="15" style="319" customWidth="1"/>
    <col min="12066" max="12066" width="13.7109375" style="319" customWidth="1"/>
    <col min="12067" max="12068" width="11.140625" style="319" customWidth="1"/>
    <col min="12069" max="12069" width="15.28515625" style="319" customWidth="1"/>
    <col min="12070" max="12071" width="11.140625" style="319" customWidth="1"/>
    <col min="12072" max="12072" width="12.42578125" style="319" customWidth="1"/>
    <col min="12073" max="12073" width="16.42578125" style="319" customWidth="1"/>
    <col min="12074" max="12074" width="0" style="319" hidden="1" customWidth="1"/>
    <col min="12075" max="12075" width="10.28515625" style="319" bestFit="1" customWidth="1"/>
    <col min="12076" max="12077" width="10.140625" style="319" bestFit="1" customWidth="1"/>
    <col min="12078" max="12288" width="9" style="319"/>
    <col min="12289" max="12289" width="7.28515625" style="319" customWidth="1"/>
    <col min="12290" max="12290" width="48.42578125" style="319" customWidth="1"/>
    <col min="12291" max="12294" width="0" style="319" hidden="1" customWidth="1"/>
    <col min="12295" max="12295" width="24.42578125" style="319" customWidth="1"/>
    <col min="12296" max="12296" width="18.42578125" style="319" customWidth="1"/>
    <col min="12297" max="12297" width="17.42578125" style="319" customWidth="1"/>
    <col min="12298" max="12316" width="0" style="319" hidden="1" customWidth="1"/>
    <col min="12317" max="12317" width="18.28515625" style="319" customWidth="1"/>
    <col min="12318" max="12320" width="11.140625" style="319" customWidth="1"/>
    <col min="12321" max="12321" width="15" style="319" customWidth="1"/>
    <col min="12322" max="12322" width="13.7109375" style="319" customWidth="1"/>
    <col min="12323" max="12324" width="11.140625" style="319" customWidth="1"/>
    <col min="12325" max="12325" width="15.28515625" style="319" customWidth="1"/>
    <col min="12326" max="12327" width="11.140625" style="319" customWidth="1"/>
    <col min="12328" max="12328" width="12.42578125" style="319" customWidth="1"/>
    <col min="12329" max="12329" width="16.42578125" style="319" customWidth="1"/>
    <col min="12330" max="12330" width="0" style="319" hidden="1" customWidth="1"/>
    <col min="12331" max="12331" width="10.28515625" style="319" bestFit="1" customWidth="1"/>
    <col min="12332" max="12333" width="10.140625" style="319" bestFit="1" customWidth="1"/>
    <col min="12334" max="12544" width="9" style="319"/>
    <col min="12545" max="12545" width="7.28515625" style="319" customWidth="1"/>
    <col min="12546" max="12546" width="48.42578125" style="319" customWidth="1"/>
    <col min="12547" max="12550" width="0" style="319" hidden="1" customWidth="1"/>
    <col min="12551" max="12551" width="24.42578125" style="319" customWidth="1"/>
    <col min="12552" max="12552" width="18.42578125" style="319" customWidth="1"/>
    <col min="12553" max="12553" width="17.42578125" style="319" customWidth="1"/>
    <col min="12554" max="12572" width="0" style="319" hidden="1" customWidth="1"/>
    <col min="12573" max="12573" width="18.28515625" style="319" customWidth="1"/>
    <col min="12574" max="12576" width="11.140625" style="319" customWidth="1"/>
    <col min="12577" max="12577" width="15" style="319" customWidth="1"/>
    <col min="12578" max="12578" width="13.7109375" style="319" customWidth="1"/>
    <col min="12579" max="12580" width="11.140625" style="319" customWidth="1"/>
    <col min="12581" max="12581" width="15.28515625" style="319" customWidth="1"/>
    <col min="12582" max="12583" width="11.140625" style="319" customWidth="1"/>
    <col min="12584" max="12584" width="12.42578125" style="319" customWidth="1"/>
    <col min="12585" max="12585" width="16.42578125" style="319" customWidth="1"/>
    <col min="12586" max="12586" width="0" style="319" hidden="1" customWidth="1"/>
    <col min="12587" max="12587" width="10.28515625" style="319" bestFit="1" customWidth="1"/>
    <col min="12588" max="12589" width="10.140625" style="319" bestFit="1" customWidth="1"/>
    <col min="12590" max="12800" width="9" style="319"/>
    <col min="12801" max="12801" width="7.28515625" style="319" customWidth="1"/>
    <col min="12802" max="12802" width="48.42578125" style="319" customWidth="1"/>
    <col min="12803" max="12806" width="0" style="319" hidden="1" customWidth="1"/>
    <col min="12807" max="12807" width="24.42578125" style="319" customWidth="1"/>
    <col min="12808" max="12808" width="18.42578125" style="319" customWidth="1"/>
    <col min="12809" max="12809" width="17.42578125" style="319" customWidth="1"/>
    <col min="12810" max="12828" width="0" style="319" hidden="1" customWidth="1"/>
    <col min="12829" max="12829" width="18.28515625" style="319" customWidth="1"/>
    <col min="12830" max="12832" width="11.140625" style="319" customWidth="1"/>
    <col min="12833" max="12833" width="15" style="319" customWidth="1"/>
    <col min="12834" max="12834" width="13.7109375" style="319" customWidth="1"/>
    <col min="12835" max="12836" width="11.140625" style="319" customWidth="1"/>
    <col min="12837" max="12837" width="15.28515625" style="319" customWidth="1"/>
    <col min="12838" max="12839" width="11.140625" style="319" customWidth="1"/>
    <col min="12840" max="12840" width="12.42578125" style="319" customWidth="1"/>
    <col min="12841" max="12841" width="16.42578125" style="319" customWidth="1"/>
    <col min="12842" max="12842" width="0" style="319" hidden="1" customWidth="1"/>
    <col min="12843" max="12843" width="10.28515625" style="319" bestFit="1" customWidth="1"/>
    <col min="12844" max="12845" width="10.140625" style="319" bestFit="1" customWidth="1"/>
    <col min="12846" max="13056" width="9" style="319"/>
    <col min="13057" max="13057" width="7.28515625" style="319" customWidth="1"/>
    <col min="13058" max="13058" width="48.42578125" style="319" customWidth="1"/>
    <col min="13059" max="13062" width="0" style="319" hidden="1" customWidth="1"/>
    <col min="13063" max="13063" width="24.42578125" style="319" customWidth="1"/>
    <col min="13064" max="13064" width="18.42578125" style="319" customWidth="1"/>
    <col min="13065" max="13065" width="17.42578125" style="319" customWidth="1"/>
    <col min="13066" max="13084" width="0" style="319" hidden="1" customWidth="1"/>
    <col min="13085" max="13085" width="18.28515625" style="319" customWidth="1"/>
    <col min="13086" max="13088" width="11.140625" style="319" customWidth="1"/>
    <col min="13089" max="13089" width="15" style="319" customWidth="1"/>
    <col min="13090" max="13090" width="13.7109375" style="319" customWidth="1"/>
    <col min="13091" max="13092" width="11.140625" style="319" customWidth="1"/>
    <col min="13093" max="13093" width="15.28515625" style="319" customWidth="1"/>
    <col min="13094" max="13095" width="11.140625" style="319" customWidth="1"/>
    <col min="13096" max="13096" width="12.42578125" style="319" customWidth="1"/>
    <col min="13097" max="13097" width="16.42578125" style="319" customWidth="1"/>
    <col min="13098" max="13098" width="0" style="319" hidden="1" customWidth="1"/>
    <col min="13099" max="13099" width="10.28515625" style="319" bestFit="1" customWidth="1"/>
    <col min="13100" max="13101" width="10.140625" style="319" bestFit="1" customWidth="1"/>
    <col min="13102" max="13312" width="9" style="319"/>
    <col min="13313" max="13313" width="7.28515625" style="319" customWidth="1"/>
    <col min="13314" max="13314" width="48.42578125" style="319" customWidth="1"/>
    <col min="13315" max="13318" width="0" style="319" hidden="1" customWidth="1"/>
    <col min="13319" max="13319" width="24.42578125" style="319" customWidth="1"/>
    <col min="13320" max="13320" width="18.42578125" style="319" customWidth="1"/>
    <col min="13321" max="13321" width="17.42578125" style="319" customWidth="1"/>
    <col min="13322" max="13340" width="0" style="319" hidden="1" customWidth="1"/>
    <col min="13341" max="13341" width="18.28515625" style="319" customWidth="1"/>
    <col min="13342" max="13344" width="11.140625" style="319" customWidth="1"/>
    <col min="13345" max="13345" width="15" style="319" customWidth="1"/>
    <col min="13346" max="13346" width="13.7109375" style="319" customWidth="1"/>
    <col min="13347" max="13348" width="11.140625" style="319" customWidth="1"/>
    <col min="13349" max="13349" width="15.28515625" style="319" customWidth="1"/>
    <col min="13350" max="13351" width="11.140625" style="319" customWidth="1"/>
    <col min="13352" max="13352" width="12.42578125" style="319" customWidth="1"/>
    <col min="13353" max="13353" width="16.42578125" style="319" customWidth="1"/>
    <col min="13354" max="13354" width="0" style="319" hidden="1" customWidth="1"/>
    <col min="13355" max="13355" width="10.28515625" style="319" bestFit="1" customWidth="1"/>
    <col min="13356" max="13357" width="10.140625" style="319" bestFit="1" customWidth="1"/>
    <col min="13358" max="13568" width="9" style="319"/>
    <col min="13569" max="13569" width="7.28515625" style="319" customWidth="1"/>
    <col min="13570" max="13570" width="48.42578125" style="319" customWidth="1"/>
    <col min="13571" max="13574" width="0" style="319" hidden="1" customWidth="1"/>
    <col min="13575" max="13575" width="24.42578125" style="319" customWidth="1"/>
    <col min="13576" max="13576" width="18.42578125" style="319" customWidth="1"/>
    <col min="13577" max="13577" width="17.42578125" style="319" customWidth="1"/>
    <col min="13578" max="13596" width="0" style="319" hidden="1" customWidth="1"/>
    <col min="13597" max="13597" width="18.28515625" style="319" customWidth="1"/>
    <col min="13598" max="13600" width="11.140625" style="319" customWidth="1"/>
    <col min="13601" max="13601" width="15" style="319" customWidth="1"/>
    <col min="13602" max="13602" width="13.7109375" style="319" customWidth="1"/>
    <col min="13603" max="13604" width="11.140625" style="319" customWidth="1"/>
    <col min="13605" max="13605" width="15.28515625" style="319" customWidth="1"/>
    <col min="13606" max="13607" width="11.140625" style="319" customWidth="1"/>
    <col min="13608" max="13608" width="12.42578125" style="319" customWidth="1"/>
    <col min="13609" max="13609" width="16.42578125" style="319" customWidth="1"/>
    <col min="13610" max="13610" width="0" style="319" hidden="1" customWidth="1"/>
    <col min="13611" max="13611" width="10.28515625" style="319" bestFit="1" customWidth="1"/>
    <col min="13612" max="13613" width="10.140625" style="319" bestFit="1" customWidth="1"/>
    <col min="13614" max="13824" width="9" style="319"/>
    <col min="13825" max="13825" width="7.28515625" style="319" customWidth="1"/>
    <col min="13826" max="13826" width="48.42578125" style="319" customWidth="1"/>
    <col min="13827" max="13830" width="0" style="319" hidden="1" customWidth="1"/>
    <col min="13831" max="13831" width="24.42578125" style="319" customWidth="1"/>
    <col min="13832" max="13832" width="18.42578125" style="319" customWidth="1"/>
    <col min="13833" max="13833" width="17.42578125" style="319" customWidth="1"/>
    <col min="13834" max="13852" width="0" style="319" hidden="1" customWidth="1"/>
    <col min="13853" max="13853" width="18.28515625" style="319" customWidth="1"/>
    <col min="13854" max="13856" width="11.140625" style="319" customWidth="1"/>
    <col min="13857" max="13857" width="15" style="319" customWidth="1"/>
    <col min="13858" max="13858" width="13.7109375" style="319" customWidth="1"/>
    <col min="13859" max="13860" width="11.140625" style="319" customWidth="1"/>
    <col min="13861" max="13861" width="15.28515625" style="319" customWidth="1"/>
    <col min="13862" max="13863" width="11.140625" style="319" customWidth="1"/>
    <col min="13864" max="13864" width="12.42578125" style="319" customWidth="1"/>
    <col min="13865" max="13865" width="16.42578125" style="319" customWidth="1"/>
    <col min="13866" max="13866" width="0" style="319" hidden="1" customWidth="1"/>
    <col min="13867" max="13867" width="10.28515625" style="319" bestFit="1" customWidth="1"/>
    <col min="13868" max="13869" width="10.140625" style="319" bestFit="1" customWidth="1"/>
    <col min="13870" max="14080" width="9" style="319"/>
    <col min="14081" max="14081" width="7.28515625" style="319" customWidth="1"/>
    <col min="14082" max="14082" width="48.42578125" style="319" customWidth="1"/>
    <col min="14083" max="14086" width="0" style="319" hidden="1" customWidth="1"/>
    <col min="14087" max="14087" width="24.42578125" style="319" customWidth="1"/>
    <col min="14088" max="14088" width="18.42578125" style="319" customWidth="1"/>
    <col min="14089" max="14089" width="17.42578125" style="319" customWidth="1"/>
    <col min="14090" max="14108" width="0" style="319" hidden="1" customWidth="1"/>
    <col min="14109" max="14109" width="18.28515625" style="319" customWidth="1"/>
    <col min="14110" max="14112" width="11.140625" style="319" customWidth="1"/>
    <col min="14113" max="14113" width="15" style="319" customWidth="1"/>
    <col min="14114" max="14114" width="13.7109375" style="319" customWidth="1"/>
    <col min="14115" max="14116" width="11.140625" style="319" customWidth="1"/>
    <col min="14117" max="14117" width="15.28515625" style="319" customWidth="1"/>
    <col min="14118" max="14119" width="11.140625" style="319" customWidth="1"/>
    <col min="14120" max="14120" width="12.42578125" style="319" customWidth="1"/>
    <col min="14121" max="14121" width="16.42578125" style="319" customWidth="1"/>
    <col min="14122" max="14122" width="0" style="319" hidden="1" customWidth="1"/>
    <col min="14123" max="14123" width="10.28515625" style="319" bestFit="1" customWidth="1"/>
    <col min="14124" max="14125" width="10.140625" style="319" bestFit="1" customWidth="1"/>
    <col min="14126" max="14336" width="9" style="319"/>
    <col min="14337" max="14337" width="7.28515625" style="319" customWidth="1"/>
    <col min="14338" max="14338" width="48.42578125" style="319" customWidth="1"/>
    <col min="14339" max="14342" width="0" style="319" hidden="1" customWidth="1"/>
    <col min="14343" max="14343" width="24.42578125" style="319" customWidth="1"/>
    <col min="14344" max="14344" width="18.42578125" style="319" customWidth="1"/>
    <col min="14345" max="14345" width="17.42578125" style="319" customWidth="1"/>
    <col min="14346" max="14364" width="0" style="319" hidden="1" customWidth="1"/>
    <col min="14365" max="14365" width="18.28515625" style="319" customWidth="1"/>
    <col min="14366" max="14368" width="11.140625" style="319" customWidth="1"/>
    <col min="14369" max="14369" width="15" style="319" customWidth="1"/>
    <col min="14370" max="14370" width="13.7109375" style="319" customWidth="1"/>
    <col min="14371" max="14372" width="11.140625" style="319" customWidth="1"/>
    <col min="14373" max="14373" width="15.28515625" style="319" customWidth="1"/>
    <col min="14374" max="14375" width="11.140625" style="319" customWidth="1"/>
    <col min="14376" max="14376" width="12.42578125" style="319" customWidth="1"/>
    <col min="14377" max="14377" width="16.42578125" style="319" customWidth="1"/>
    <col min="14378" max="14378" width="0" style="319" hidden="1" customWidth="1"/>
    <col min="14379" max="14379" width="10.28515625" style="319" bestFit="1" customWidth="1"/>
    <col min="14380" max="14381" width="10.140625" style="319" bestFit="1" customWidth="1"/>
    <col min="14382" max="14592" width="9" style="319"/>
    <col min="14593" max="14593" width="7.28515625" style="319" customWidth="1"/>
    <col min="14594" max="14594" width="48.42578125" style="319" customWidth="1"/>
    <col min="14595" max="14598" width="0" style="319" hidden="1" customWidth="1"/>
    <col min="14599" max="14599" width="24.42578125" style="319" customWidth="1"/>
    <col min="14600" max="14600" width="18.42578125" style="319" customWidth="1"/>
    <col min="14601" max="14601" width="17.42578125" style="319" customWidth="1"/>
    <col min="14602" max="14620" width="0" style="319" hidden="1" customWidth="1"/>
    <col min="14621" max="14621" width="18.28515625" style="319" customWidth="1"/>
    <col min="14622" max="14624" width="11.140625" style="319" customWidth="1"/>
    <col min="14625" max="14625" width="15" style="319" customWidth="1"/>
    <col min="14626" max="14626" width="13.7109375" style="319" customWidth="1"/>
    <col min="14627" max="14628" width="11.140625" style="319" customWidth="1"/>
    <col min="14629" max="14629" width="15.28515625" style="319" customWidth="1"/>
    <col min="14630" max="14631" width="11.140625" style="319" customWidth="1"/>
    <col min="14632" max="14632" width="12.42578125" style="319" customWidth="1"/>
    <col min="14633" max="14633" width="16.42578125" style="319" customWidth="1"/>
    <col min="14634" max="14634" width="0" style="319" hidden="1" customWidth="1"/>
    <col min="14635" max="14635" width="10.28515625" style="319" bestFit="1" customWidth="1"/>
    <col min="14636" max="14637" width="10.140625" style="319" bestFit="1" customWidth="1"/>
    <col min="14638" max="14848" width="9" style="319"/>
    <col min="14849" max="14849" width="7.28515625" style="319" customWidth="1"/>
    <col min="14850" max="14850" width="48.42578125" style="319" customWidth="1"/>
    <col min="14851" max="14854" width="0" style="319" hidden="1" customWidth="1"/>
    <col min="14855" max="14855" width="24.42578125" style="319" customWidth="1"/>
    <col min="14856" max="14856" width="18.42578125" style="319" customWidth="1"/>
    <col min="14857" max="14857" width="17.42578125" style="319" customWidth="1"/>
    <col min="14858" max="14876" width="0" style="319" hidden="1" customWidth="1"/>
    <col min="14877" max="14877" width="18.28515625" style="319" customWidth="1"/>
    <col min="14878" max="14880" width="11.140625" style="319" customWidth="1"/>
    <col min="14881" max="14881" width="15" style="319" customWidth="1"/>
    <col min="14882" max="14882" width="13.7109375" style="319" customWidth="1"/>
    <col min="14883" max="14884" width="11.140625" style="319" customWidth="1"/>
    <col min="14885" max="14885" width="15.28515625" style="319" customWidth="1"/>
    <col min="14886" max="14887" width="11.140625" style="319" customWidth="1"/>
    <col min="14888" max="14888" width="12.42578125" style="319" customWidth="1"/>
    <col min="14889" max="14889" width="16.42578125" style="319" customWidth="1"/>
    <col min="14890" max="14890" width="0" style="319" hidden="1" customWidth="1"/>
    <col min="14891" max="14891" width="10.28515625" style="319" bestFit="1" customWidth="1"/>
    <col min="14892" max="14893" width="10.140625" style="319" bestFit="1" customWidth="1"/>
    <col min="14894" max="15104" width="9" style="319"/>
    <col min="15105" max="15105" width="7.28515625" style="319" customWidth="1"/>
    <col min="15106" max="15106" width="48.42578125" style="319" customWidth="1"/>
    <col min="15107" max="15110" width="0" style="319" hidden="1" customWidth="1"/>
    <col min="15111" max="15111" width="24.42578125" style="319" customWidth="1"/>
    <col min="15112" max="15112" width="18.42578125" style="319" customWidth="1"/>
    <col min="15113" max="15113" width="17.42578125" style="319" customWidth="1"/>
    <col min="15114" max="15132" width="0" style="319" hidden="1" customWidth="1"/>
    <col min="15133" max="15133" width="18.28515625" style="319" customWidth="1"/>
    <col min="15134" max="15136" width="11.140625" style="319" customWidth="1"/>
    <col min="15137" max="15137" width="15" style="319" customWidth="1"/>
    <col min="15138" max="15138" width="13.7109375" style="319" customWidth="1"/>
    <col min="15139" max="15140" width="11.140625" style="319" customWidth="1"/>
    <col min="15141" max="15141" width="15.28515625" style="319" customWidth="1"/>
    <col min="15142" max="15143" width="11.140625" style="319" customWidth="1"/>
    <col min="15144" max="15144" width="12.42578125" style="319" customWidth="1"/>
    <col min="15145" max="15145" width="16.42578125" style="319" customWidth="1"/>
    <col min="15146" max="15146" width="0" style="319" hidden="1" customWidth="1"/>
    <col min="15147" max="15147" width="10.28515625" style="319" bestFit="1" customWidth="1"/>
    <col min="15148" max="15149" width="10.140625" style="319" bestFit="1" customWidth="1"/>
    <col min="15150" max="15360" width="9" style="319"/>
    <col min="15361" max="15361" width="7.28515625" style="319" customWidth="1"/>
    <col min="15362" max="15362" width="48.42578125" style="319" customWidth="1"/>
    <col min="15363" max="15366" width="0" style="319" hidden="1" customWidth="1"/>
    <col min="15367" max="15367" width="24.42578125" style="319" customWidth="1"/>
    <col min="15368" max="15368" width="18.42578125" style="319" customWidth="1"/>
    <col min="15369" max="15369" width="17.42578125" style="319" customWidth="1"/>
    <col min="15370" max="15388" width="0" style="319" hidden="1" customWidth="1"/>
    <col min="15389" max="15389" width="18.28515625" style="319" customWidth="1"/>
    <col min="15390" max="15392" width="11.140625" style="319" customWidth="1"/>
    <col min="15393" max="15393" width="15" style="319" customWidth="1"/>
    <col min="15394" max="15394" width="13.7109375" style="319" customWidth="1"/>
    <col min="15395" max="15396" width="11.140625" style="319" customWidth="1"/>
    <col min="15397" max="15397" width="15.28515625" style="319" customWidth="1"/>
    <col min="15398" max="15399" width="11.140625" style="319" customWidth="1"/>
    <col min="15400" max="15400" width="12.42578125" style="319" customWidth="1"/>
    <col min="15401" max="15401" width="16.42578125" style="319" customWidth="1"/>
    <col min="15402" max="15402" width="0" style="319" hidden="1" customWidth="1"/>
    <col min="15403" max="15403" width="10.28515625" style="319" bestFit="1" customWidth="1"/>
    <col min="15404" max="15405" width="10.140625" style="319" bestFit="1" customWidth="1"/>
    <col min="15406" max="15616" width="9" style="319"/>
    <col min="15617" max="15617" width="7.28515625" style="319" customWidth="1"/>
    <col min="15618" max="15618" width="48.42578125" style="319" customWidth="1"/>
    <col min="15619" max="15622" width="0" style="319" hidden="1" customWidth="1"/>
    <col min="15623" max="15623" width="24.42578125" style="319" customWidth="1"/>
    <col min="15624" max="15624" width="18.42578125" style="319" customWidth="1"/>
    <col min="15625" max="15625" width="17.42578125" style="319" customWidth="1"/>
    <col min="15626" max="15644" width="0" style="319" hidden="1" customWidth="1"/>
    <col min="15645" max="15645" width="18.28515625" style="319" customWidth="1"/>
    <col min="15646" max="15648" width="11.140625" style="319" customWidth="1"/>
    <col min="15649" max="15649" width="15" style="319" customWidth="1"/>
    <col min="15650" max="15650" width="13.7109375" style="319" customWidth="1"/>
    <col min="15651" max="15652" width="11.140625" style="319" customWidth="1"/>
    <col min="15653" max="15653" width="15.28515625" style="319" customWidth="1"/>
    <col min="15654" max="15655" width="11.140625" style="319" customWidth="1"/>
    <col min="15656" max="15656" width="12.42578125" style="319" customWidth="1"/>
    <col min="15657" max="15657" width="16.42578125" style="319" customWidth="1"/>
    <col min="15658" max="15658" width="0" style="319" hidden="1" customWidth="1"/>
    <col min="15659" max="15659" width="10.28515625" style="319" bestFit="1" customWidth="1"/>
    <col min="15660" max="15661" width="10.140625" style="319" bestFit="1" customWidth="1"/>
    <col min="15662" max="15872" width="9" style="319"/>
    <col min="15873" max="15873" width="7.28515625" style="319" customWidth="1"/>
    <col min="15874" max="15874" width="48.42578125" style="319" customWidth="1"/>
    <col min="15875" max="15878" width="0" style="319" hidden="1" customWidth="1"/>
    <col min="15879" max="15879" width="24.42578125" style="319" customWidth="1"/>
    <col min="15880" max="15880" width="18.42578125" style="319" customWidth="1"/>
    <col min="15881" max="15881" width="17.42578125" style="319" customWidth="1"/>
    <col min="15882" max="15900" width="0" style="319" hidden="1" customWidth="1"/>
    <col min="15901" max="15901" width="18.28515625" style="319" customWidth="1"/>
    <col min="15902" max="15904" width="11.140625" style="319" customWidth="1"/>
    <col min="15905" max="15905" width="15" style="319" customWidth="1"/>
    <col min="15906" max="15906" width="13.7109375" style="319" customWidth="1"/>
    <col min="15907" max="15908" width="11.140625" style="319" customWidth="1"/>
    <col min="15909" max="15909" width="15.28515625" style="319" customWidth="1"/>
    <col min="15910" max="15911" width="11.140625" style="319" customWidth="1"/>
    <col min="15912" max="15912" width="12.42578125" style="319" customWidth="1"/>
    <col min="15913" max="15913" width="16.42578125" style="319" customWidth="1"/>
    <col min="15914" max="15914" width="0" style="319" hidden="1" customWidth="1"/>
    <col min="15915" max="15915" width="10.28515625" style="319" bestFit="1" customWidth="1"/>
    <col min="15916" max="15917" width="10.140625" style="319" bestFit="1" customWidth="1"/>
    <col min="15918" max="16128" width="9" style="319"/>
    <col min="16129" max="16129" width="7.28515625" style="319" customWidth="1"/>
    <col min="16130" max="16130" width="48.42578125" style="319" customWidth="1"/>
    <col min="16131" max="16134" width="0" style="319" hidden="1" customWidth="1"/>
    <col min="16135" max="16135" width="24.42578125" style="319" customWidth="1"/>
    <col min="16136" max="16136" width="18.42578125" style="319" customWidth="1"/>
    <col min="16137" max="16137" width="17.42578125" style="319" customWidth="1"/>
    <col min="16138" max="16156" width="0" style="319" hidden="1" customWidth="1"/>
    <col min="16157" max="16157" width="18.28515625" style="319" customWidth="1"/>
    <col min="16158" max="16160" width="11.140625" style="319" customWidth="1"/>
    <col min="16161" max="16161" width="15" style="319" customWidth="1"/>
    <col min="16162" max="16162" width="13.7109375" style="319" customWidth="1"/>
    <col min="16163" max="16164" width="11.140625" style="319" customWidth="1"/>
    <col min="16165" max="16165" width="15.28515625" style="319" customWidth="1"/>
    <col min="16166" max="16167" width="11.140625" style="319" customWidth="1"/>
    <col min="16168" max="16168" width="12.42578125" style="319" customWidth="1"/>
    <col min="16169" max="16169" width="16.42578125" style="319" customWidth="1"/>
    <col min="16170" max="16170" width="0" style="319" hidden="1" customWidth="1"/>
    <col min="16171" max="16171" width="10.28515625" style="319" bestFit="1" customWidth="1"/>
    <col min="16172" max="16173" width="10.140625" style="319" bestFit="1" customWidth="1"/>
    <col min="16174" max="16384" width="9" style="319"/>
  </cols>
  <sheetData>
    <row r="1" spans="1:237" ht="24.75" customHeight="1" x14ac:dyDescent="0.25">
      <c r="A1" s="542" t="s">
        <v>808</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542"/>
      <c r="AQ1" s="318"/>
      <c r="AR1" s="318"/>
      <c r="AS1" s="318"/>
      <c r="AT1" s="318"/>
      <c r="AU1" s="318"/>
      <c r="AV1" s="318"/>
      <c r="AW1" s="318"/>
      <c r="AX1" s="318"/>
      <c r="AY1" s="318"/>
      <c r="AZ1" s="318"/>
      <c r="BA1" s="318"/>
      <c r="BB1" s="318"/>
      <c r="BC1" s="318"/>
      <c r="BD1" s="318"/>
      <c r="BE1" s="318"/>
      <c r="BF1" s="318"/>
      <c r="BG1" s="318"/>
      <c r="BH1" s="318"/>
      <c r="BI1" s="318"/>
      <c r="BJ1" s="318"/>
      <c r="BK1" s="318"/>
      <c r="BL1" s="318"/>
      <c r="BM1" s="318"/>
      <c r="BN1" s="318"/>
      <c r="BO1" s="318"/>
      <c r="BP1" s="318"/>
      <c r="BQ1" s="318"/>
      <c r="BR1" s="318"/>
      <c r="BS1" s="318"/>
      <c r="BT1" s="318"/>
      <c r="BU1" s="318"/>
      <c r="BV1" s="318"/>
      <c r="BW1" s="318"/>
      <c r="BX1" s="318"/>
      <c r="BY1" s="318"/>
      <c r="BZ1" s="318"/>
      <c r="CA1" s="318"/>
      <c r="CB1" s="318"/>
      <c r="CC1" s="318"/>
      <c r="CD1" s="318"/>
      <c r="CE1" s="318"/>
      <c r="CF1" s="318"/>
      <c r="CG1" s="318"/>
      <c r="CH1" s="318"/>
      <c r="CI1" s="318"/>
      <c r="CJ1" s="318"/>
      <c r="CK1" s="318"/>
      <c r="CL1" s="318"/>
      <c r="CM1" s="318"/>
      <c r="CN1" s="318"/>
      <c r="CO1" s="318"/>
      <c r="CP1" s="318"/>
      <c r="CQ1" s="318"/>
      <c r="CR1" s="318"/>
      <c r="CS1" s="318"/>
      <c r="CT1" s="318"/>
      <c r="CU1" s="318"/>
      <c r="CV1" s="318"/>
      <c r="CW1" s="318"/>
      <c r="CX1" s="318"/>
      <c r="CY1" s="318"/>
      <c r="CZ1" s="318"/>
      <c r="DA1" s="318"/>
      <c r="DB1" s="318"/>
      <c r="DC1" s="318"/>
      <c r="DD1" s="318"/>
      <c r="DE1" s="318"/>
      <c r="DF1" s="318"/>
      <c r="DG1" s="318"/>
      <c r="DH1" s="318"/>
      <c r="DI1" s="318"/>
      <c r="DJ1" s="318"/>
      <c r="DK1" s="318"/>
      <c r="DL1" s="318"/>
      <c r="DM1" s="318"/>
      <c r="DN1" s="318"/>
      <c r="DO1" s="318"/>
      <c r="DP1" s="318"/>
      <c r="DQ1" s="318"/>
      <c r="DR1" s="318"/>
      <c r="DS1" s="318"/>
      <c r="DT1" s="318"/>
      <c r="DU1" s="318"/>
      <c r="DV1" s="318"/>
      <c r="DW1" s="318"/>
      <c r="DX1" s="318"/>
      <c r="DY1" s="318"/>
      <c r="DZ1" s="318"/>
      <c r="EA1" s="318"/>
      <c r="EB1" s="318"/>
      <c r="EC1" s="318"/>
      <c r="ED1" s="318"/>
      <c r="EE1" s="318"/>
      <c r="EF1" s="318"/>
      <c r="EG1" s="318"/>
      <c r="EH1" s="318"/>
      <c r="EI1" s="318"/>
      <c r="EJ1" s="318"/>
      <c r="EK1" s="318"/>
      <c r="EL1" s="318"/>
      <c r="EM1" s="318"/>
      <c r="EN1" s="318"/>
      <c r="EO1" s="318"/>
      <c r="EP1" s="318"/>
      <c r="EQ1" s="318"/>
      <c r="ER1" s="318"/>
      <c r="ES1" s="318"/>
      <c r="ET1" s="318"/>
      <c r="EU1" s="318"/>
      <c r="EV1" s="318"/>
      <c r="EW1" s="318"/>
      <c r="EX1" s="318"/>
      <c r="EY1" s="318"/>
      <c r="EZ1" s="318"/>
      <c r="FA1" s="318"/>
      <c r="FB1" s="318"/>
      <c r="FC1" s="318"/>
      <c r="FD1" s="318"/>
      <c r="FE1" s="318"/>
      <c r="FF1" s="318"/>
      <c r="FG1" s="318"/>
      <c r="FH1" s="318"/>
      <c r="FI1" s="318"/>
      <c r="FJ1" s="318"/>
      <c r="FK1" s="318"/>
      <c r="FL1" s="318"/>
      <c r="FM1" s="318"/>
      <c r="FN1" s="318"/>
      <c r="FO1" s="318"/>
      <c r="FP1" s="318"/>
      <c r="FQ1" s="318"/>
      <c r="FR1" s="318"/>
      <c r="FS1" s="318"/>
      <c r="FT1" s="318"/>
      <c r="FU1" s="318"/>
      <c r="FV1" s="318"/>
      <c r="FW1" s="318"/>
      <c r="FX1" s="318"/>
      <c r="FY1" s="318"/>
      <c r="FZ1" s="318"/>
      <c r="GA1" s="318"/>
      <c r="GB1" s="318"/>
      <c r="GC1" s="318"/>
      <c r="GD1" s="318"/>
      <c r="GE1" s="318"/>
      <c r="GF1" s="318"/>
      <c r="GG1" s="318"/>
      <c r="GH1" s="318"/>
      <c r="GI1" s="318"/>
      <c r="GJ1" s="318"/>
      <c r="GK1" s="318"/>
      <c r="GL1" s="318"/>
      <c r="GM1" s="318"/>
      <c r="GN1" s="318"/>
      <c r="GO1" s="318"/>
      <c r="GP1" s="318"/>
      <c r="GQ1" s="318"/>
      <c r="GR1" s="318"/>
      <c r="GS1" s="318"/>
      <c r="GT1" s="318"/>
      <c r="GU1" s="318"/>
      <c r="GV1" s="318"/>
      <c r="GW1" s="318"/>
      <c r="GX1" s="318"/>
      <c r="GY1" s="318"/>
      <c r="GZ1" s="318"/>
      <c r="HA1" s="318"/>
      <c r="HB1" s="318"/>
      <c r="HC1" s="318"/>
      <c r="HD1" s="318"/>
      <c r="HE1" s="318"/>
      <c r="HF1" s="318"/>
      <c r="HG1" s="318"/>
      <c r="HH1" s="318"/>
      <c r="HI1" s="318"/>
      <c r="HJ1" s="318"/>
      <c r="HK1" s="318"/>
      <c r="HL1" s="318"/>
      <c r="HM1" s="318"/>
      <c r="HN1" s="318"/>
      <c r="HO1" s="318"/>
      <c r="HP1" s="318"/>
      <c r="HQ1" s="318"/>
      <c r="HR1" s="318"/>
      <c r="HS1" s="318"/>
      <c r="HT1" s="318"/>
      <c r="HU1" s="318"/>
      <c r="HV1" s="318"/>
      <c r="HW1" s="318"/>
      <c r="HX1" s="318"/>
      <c r="HY1" s="318"/>
      <c r="HZ1" s="318"/>
      <c r="IA1" s="318"/>
      <c r="IB1" s="318"/>
      <c r="IC1" s="318"/>
    </row>
    <row r="2" spans="1:237" ht="26.25" customHeight="1" x14ac:dyDescent="0.25">
      <c r="A2" s="543" t="s">
        <v>801</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318"/>
      <c r="AR2" s="318"/>
      <c r="AS2" s="318"/>
      <c r="AT2" s="318"/>
      <c r="AU2" s="318"/>
      <c r="AV2" s="318"/>
      <c r="AW2" s="318"/>
      <c r="AX2" s="318"/>
      <c r="AY2" s="318"/>
      <c r="AZ2" s="318"/>
      <c r="BA2" s="318"/>
      <c r="BB2" s="318"/>
      <c r="BC2" s="318"/>
      <c r="BD2" s="318"/>
      <c r="BE2" s="318"/>
      <c r="BF2" s="318"/>
      <c r="BG2" s="318"/>
      <c r="BH2" s="318"/>
      <c r="BI2" s="318"/>
      <c r="BJ2" s="318"/>
      <c r="BK2" s="318"/>
      <c r="BL2" s="318"/>
      <c r="BM2" s="318"/>
      <c r="BN2" s="318"/>
      <c r="BO2" s="318"/>
      <c r="BP2" s="318"/>
      <c r="BQ2" s="318"/>
      <c r="BR2" s="318"/>
      <c r="BS2" s="318"/>
      <c r="BT2" s="318"/>
      <c r="BU2" s="318"/>
      <c r="BV2" s="318"/>
      <c r="BW2" s="318"/>
      <c r="BX2" s="318"/>
      <c r="BY2" s="318"/>
      <c r="BZ2" s="318"/>
      <c r="CA2" s="318"/>
      <c r="CB2" s="318"/>
      <c r="CC2" s="318"/>
      <c r="CD2" s="318"/>
      <c r="CE2" s="318"/>
      <c r="CF2" s="318"/>
      <c r="CG2" s="318"/>
      <c r="CH2" s="318"/>
      <c r="CI2" s="318"/>
      <c r="CJ2" s="318"/>
      <c r="CK2" s="318"/>
      <c r="CL2" s="318"/>
      <c r="CM2" s="318"/>
      <c r="CN2" s="318"/>
      <c r="CO2" s="318"/>
      <c r="CP2" s="318"/>
      <c r="CQ2" s="318"/>
      <c r="CR2" s="318"/>
      <c r="CS2" s="318"/>
      <c r="CT2" s="318"/>
      <c r="CU2" s="318"/>
      <c r="CV2" s="318"/>
      <c r="CW2" s="318"/>
      <c r="CX2" s="318"/>
      <c r="CY2" s="318"/>
      <c r="CZ2" s="318"/>
      <c r="DA2" s="318"/>
      <c r="DB2" s="318"/>
      <c r="DC2" s="318"/>
      <c r="DD2" s="318"/>
      <c r="DE2" s="318"/>
      <c r="DF2" s="318"/>
      <c r="DG2" s="318"/>
      <c r="DH2" s="318"/>
      <c r="DI2" s="318"/>
      <c r="DJ2" s="318"/>
      <c r="DK2" s="318"/>
      <c r="DL2" s="318"/>
      <c r="DM2" s="318"/>
      <c r="DN2" s="318"/>
      <c r="DO2" s="318"/>
      <c r="DP2" s="318"/>
      <c r="DQ2" s="318"/>
      <c r="DR2" s="318"/>
      <c r="DS2" s="318"/>
      <c r="DT2" s="318"/>
      <c r="DU2" s="318"/>
      <c r="DV2" s="318"/>
      <c r="DW2" s="318"/>
      <c r="DX2" s="318"/>
      <c r="DY2" s="318"/>
      <c r="DZ2" s="318"/>
      <c r="EA2" s="318"/>
      <c r="EB2" s="318"/>
      <c r="EC2" s="318"/>
      <c r="ED2" s="318"/>
      <c r="EE2" s="318"/>
      <c r="EF2" s="318"/>
      <c r="EG2" s="318"/>
      <c r="EH2" s="318"/>
      <c r="EI2" s="318"/>
      <c r="EJ2" s="318"/>
      <c r="EK2" s="318"/>
      <c r="EL2" s="318"/>
      <c r="EM2" s="318"/>
      <c r="EN2" s="318"/>
      <c r="EO2" s="318"/>
      <c r="EP2" s="318"/>
      <c r="EQ2" s="318"/>
      <c r="ER2" s="318"/>
      <c r="ES2" s="318"/>
      <c r="ET2" s="318"/>
      <c r="EU2" s="318"/>
      <c r="EV2" s="318"/>
      <c r="EW2" s="318"/>
      <c r="EX2" s="318"/>
      <c r="EY2" s="318"/>
      <c r="EZ2" s="318"/>
      <c r="FA2" s="318"/>
      <c r="FB2" s="318"/>
      <c r="FC2" s="318"/>
      <c r="FD2" s="318"/>
      <c r="FE2" s="318"/>
      <c r="FF2" s="318"/>
      <c r="FG2" s="318"/>
      <c r="FH2" s="318"/>
      <c r="FI2" s="318"/>
      <c r="FJ2" s="318"/>
      <c r="FK2" s="318"/>
      <c r="FL2" s="318"/>
      <c r="FM2" s="318"/>
      <c r="FN2" s="318"/>
      <c r="FO2" s="318"/>
      <c r="FP2" s="318"/>
      <c r="FQ2" s="318"/>
      <c r="FR2" s="318"/>
      <c r="FS2" s="318"/>
      <c r="FT2" s="318"/>
      <c r="FU2" s="318"/>
      <c r="FV2" s="318"/>
      <c r="FW2" s="318"/>
      <c r="FX2" s="318"/>
      <c r="FY2" s="318"/>
      <c r="FZ2" s="318"/>
      <c r="GA2" s="318"/>
      <c r="GB2" s="318"/>
      <c r="GC2" s="318"/>
      <c r="GD2" s="318"/>
      <c r="GE2" s="318"/>
      <c r="GF2" s="318"/>
      <c r="GG2" s="318"/>
      <c r="GH2" s="318"/>
      <c r="GI2" s="318"/>
      <c r="GJ2" s="318"/>
      <c r="GK2" s="318"/>
      <c r="GL2" s="318"/>
      <c r="GM2" s="318"/>
      <c r="GN2" s="318"/>
      <c r="GO2" s="318"/>
      <c r="GP2" s="318"/>
      <c r="GQ2" s="318"/>
      <c r="GR2" s="318"/>
      <c r="GS2" s="318"/>
      <c r="GT2" s="318"/>
      <c r="GU2" s="318"/>
      <c r="GV2" s="318"/>
      <c r="GW2" s="318"/>
      <c r="GX2" s="318"/>
      <c r="GY2" s="318"/>
      <c r="GZ2" s="318"/>
      <c r="HA2" s="318"/>
      <c r="HB2" s="318"/>
      <c r="HC2" s="318"/>
      <c r="HD2" s="318"/>
      <c r="HE2" s="318"/>
      <c r="HF2" s="318"/>
      <c r="HG2" s="318"/>
      <c r="HH2" s="318"/>
      <c r="HI2" s="318"/>
      <c r="HJ2" s="318"/>
      <c r="HK2" s="318"/>
      <c r="HL2" s="318"/>
      <c r="HM2" s="318"/>
      <c r="HN2" s="318"/>
      <c r="HO2" s="318"/>
      <c r="HP2" s="318"/>
      <c r="HQ2" s="318"/>
      <c r="HR2" s="318"/>
      <c r="HS2" s="318"/>
      <c r="HT2" s="318"/>
      <c r="HU2" s="318"/>
      <c r="HV2" s="318"/>
      <c r="HW2" s="318"/>
      <c r="HX2" s="318"/>
      <c r="HY2" s="318"/>
      <c r="HZ2" s="318"/>
      <c r="IA2" s="318"/>
      <c r="IB2" s="318"/>
      <c r="IC2" s="318"/>
    </row>
    <row r="3" spans="1:237" ht="15" customHeight="1" x14ac:dyDescent="0.25">
      <c r="A3" s="544" t="str">
        <f>'B2. CTDC-KH-21-25-NTM'!A3:O3</f>
        <v>(Kèm theo Nghị quyết số                /NQ-HĐND ngày        /7/2025 của HĐND tỉnh Điện Biên)</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320"/>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c r="BQ3" s="318"/>
      <c r="BR3" s="318"/>
      <c r="BS3" s="318"/>
      <c r="BT3" s="318"/>
      <c r="BU3" s="318"/>
      <c r="BV3" s="318"/>
      <c r="BW3" s="318"/>
      <c r="BX3" s="318"/>
      <c r="BY3" s="318"/>
      <c r="BZ3" s="318"/>
      <c r="CA3" s="318"/>
      <c r="CB3" s="318"/>
      <c r="CC3" s="318"/>
      <c r="CD3" s="318"/>
      <c r="CE3" s="318"/>
      <c r="CF3" s="318"/>
      <c r="CG3" s="318"/>
      <c r="CH3" s="318"/>
      <c r="CI3" s="318"/>
      <c r="CJ3" s="318"/>
      <c r="CK3" s="318"/>
      <c r="CL3" s="318"/>
      <c r="CM3" s="318"/>
      <c r="CN3" s="318"/>
      <c r="CO3" s="318"/>
      <c r="CP3" s="318"/>
      <c r="CQ3" s="318"/>
      <c r="CR3" s="318"/>
      <c r="CS3" s="318"/>
      <c r="CT3" s="318"/>
      <c r="CU3" s="318"/>
      <c r="CV3" s="318"/>
      <c r="CW3" s="318"/>
      <c r="CX3" s="318"/>
      <c r="CY3" s="318"/>
      <c r="CZ3" s="318"/>
      <c r="DA3" s="318"/>
      <c r="DB3" s="318"/>
      <c r="DC3" s="318"/>
      <c r="DD3" s="318"/>
      <c r="DE3" s="318"/>
      <c r="DF3" s="318"/>
      <c r="DG3" s="318"/>
      <c r="DH3" s="318"/>
      <c r="DI3" s="318"/>
      <c r="DJ3" s="318"/>
      <c r="DK3" s="318"/>
      <c r="DL3" s="318"/>
      <c r="DM3" s="318"/>
      <c r="DN3" s="318"/>
      <c r="DO3" s="318"/>
      <c r="DP3" s="318"/>
      <c r="DQ3" s="318"/>
      <c r="DR3" s="318"/>
      <c r="DS3" s="318"/>
      <c r="DT3" s="318"/>
      <c r="DU3" s="318"/>
      <c r="DV3" s="318"/>
      <c r="DW3" s="318"/>
      <c r="DX3" s="318"/>
      <c r="DY3" s="318"/>
      <c r="DZ3" s="318"/>
      <c r="EA3" s="318"/>
      <c r="EB3" s="318"/>
      <c r="EC3" s="318"/>
      <c r="ED3" s="318"/>
      <c r="EE3" s="318"/>
      <c r="EF3" s="318"/>
      <c r="EG3" s="318"/>
      <c r="EH3" s="318"/>
      <c r="EI3" s="318"/>
      <c r="EJ3" s="318"/>
      <c r="EK3" s="318"/>
      <c r="EL3" s="318"/>
      <c r="EM3" s="318"/>
      <c r="EN3" s="318"/>
      <c r="EO3" s="318"/>
      <c r="EP3" s="318"/>
      <c r="EQ3" s="318"/>
      <c r="ER3" s="318"/>
      <c r="ES3" s="318"/>
      <c r="ET3" s="318"/>
      <c r="EU3" s="318"/>
      <c r="EV3" s="318"/>
      <c r="EW3" s="318"/>
      <c r="EX3" s="318"/>
      <c r="EY3" s="318"/>
      <c r="EZ3" s="318"/>
      <c r="FA3" s="318"/>
      <c r="FB3" s="318"/>
      <c r="FC3" s="318"/>
      <c r="FD3" s="318"/>
      <c r="FE3" s="318"/>
      <c r="FF3" s="318"/>
      <c r="FG3" s="318"/>
      <c r="FH3" s="318"/>
      <c r="FI3" s="318"/>
      <c r="FJ3" s="318"/>
      <c r="FK3" s="318"/>
      <c r="FL3" s="318"/>
      <c r="FM3" s="318"/>
      <c r="FN3" s="318"/>
      <c r="FO3" s="318"/>
      <c r="FP3" s="318"/>
      <c r="FQ3" s="318"/>
      <c r="FR3" s="318"/>
      <c r="FS3" s="318"/>
      <c r="FT3" s="318"/>
      <c r="FU3" s="318"/>
      <c r="FV3" s="318"/>
      <c r="FW3" s="318"/>
      <c r="FX3" s="318"/>
      <c r="FY3" s="318"/>
      <c r="FZ3" s="318"/>
      <c r="GA3" s="318"/>
      <c r="GB3" s="318"/>
      <c r="GC3" s="318"/>
      <c r="GD3" s="318"/>
      <c r="GE3" s="318"/>
      <c r="GF3" s="318"/>
      <c r="GG3" s="318"/>
      <c r="GH3" s="318"/>
      <c r="GI3" s="318"/>
      <c r="GJ3" s="318"/>
      <c r="GK3" s="318"/>
      <c r="GL3" s="318"/>
      <c r="GM3" s="318"/>
      <c r="GN3" s="318"/>
      <c r="GO3" s="318"/>
      <c r="GP3" s="318"/>
      <c r="GQ3" s="318"/>
      <c r="GR3" s="318"/>
      <c r="GS3" s="318"/>
      <c r="GT3" s="318"/>
      <c r="GU3" s="318"/>
      <c r="GV3" s="318"/>
      <c r="GW3" s="318"/>
      <c r="GX3" s="318"/>
      <c r="GY3" s="318"/>
      <c r="GZ3" s="318"/>
      <c r="HA3" s="318"/>
      <c r="HB3" s="318"/>
      <c r="HC3" s="318"/>
      <c r="HD3" s="318"/>
      <c r="HE3" s="318"/>
      <c r="HF3" s="318"/>
      <c r="HG3" s="318"/>
      <c r="HH3" s="318"/>
      <c r="HI3" s="318"/>
      <c r="HJ3" s="318"/>
      <c r="HK3" s="318"/>
      <c r="HL3" s="318"/>
      <c r="HM3" s="318"/>
      <c r="HN3" s="318"/>
      <c r="HO3" s="318"/>
      <c r="HP3" s="318"/>
      <c r="HQ3" s="318"/>
      <c r="HR3" s="318"/>
      <c r="HS3" s="318"/>
      <c r="HT3" s="318"/>
      <c r="HU3" s="318"/>
      <c r="HV3" s="318"/>
      <c r="HW3" s="318"/>
      <c r="HX3" s="318"/>
      <c r="HY3" s="318"/>
      <c r="HZ3" s="318"/>
      <c r="IA3" s="318"/>
      <c r="IB3" s="318"/>
      <c r="IC3" s="318"/>
    </row>
    <row r="4" spans="1:237" x14ac:dyDescent="0.25">
      <c r="A4" s="318"/>
      <c r="B4" s="318"/>
      <c r="C4" s="318"/>
      <c r="D4" s="318"/>
      <c r="E4" s="318"/>
      <c r="F4" s="318"/>
      <c r="G4" s="321"/>
      <c r="H4" s="318"/>
      <c r="I4" s="318"/>
      <c r="J4" s="318"/>
      <c r="K4" s="318"/>
      <c r="L4" s="318"/>
      <c r="M4" s="318"/>
      <c r="N4" s="318"/>
      <c r="O4" s="318"/>
      <c r="P4" s="318"/>
      <c r="Q4" s="318"/>
      <c r="R4" s="322"/>
      <c r="S4" s="322"/>
      <c r="T4" s="322"/>
      <c r="U4" s="322"/>
      <c r="V4" s="322"/>
      <c r="W4" s="322"/>
      <c r="X4" s="322"/>
      <c r="Y4" s="322"/>
      <c r="Z4" s="322"/>
      <c r="AA4" s="322"/>
      <c r="AB4" s="322"/>
      <c r="AC4" s="322"/>
      <c r="AD4" s="322"/>
      <c r="AE4" s="322"/>
      <c r="AF4" s="322"/>
      <c r="AG4" s="322"/>
      <c r="AH4" s="322"/>
      <c r="AI4" s="322"/>
      <c r="AJ4" s="322"/>
      <c r="AK4" s="322"/>
      <c r="AL4" s="322"/>
      <c r="AM4" s="322"/>
      <c r="AN4" s="607" t="s">
        <v>599</v>
      </c>
      <c r="AO4" s="60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c r="BX4" s="318"/>
      <c r="BY4" s="318"/>
      <c r="BZ4" s="318"/>
      <c r="CA4" s="318"/>
      <c r="CB4" s="318"/>
      <c r="CC4" s="318"/>
      <c r="CD4" s="318"/>
      <c r="CE4" s="318"/>
      <c r="CF4" s="318"/>
      <c r="CG4" s="318"/>
      <c r="CH4" s="318"/>
      <c r="CI4" s="318"/>
      <c r="CJ4" s="318"/>
      <c r="CK4" s="318"/>
      <c r="CL4" s="318"/>
      <c r="CM4" s="318"/>
      <c r="CN4" s="318"/>
      <c r="CO4" s="318"/>
      <c r="CP4" s="318"/>
      <c r="CQ4" s="318"/>
      <c r="CR4" s="318"/>
      <c r="CS4" s="318"/>
      <c r="CT4" s="318"/>
      <c r="CU4" s="318"/>
      <c r="CV4" s="318"/>
      <c r="CW4" s="318"/>
      <c r="CX4" s="318"/>
      <c r="CY4" s="318"/>
      <c r="CZ4" s="318"/>
      <c r="DA4" s="318"/>
      <c r="DB4" s="318"/>
      <c r="DC4" s="318"/>
      <c r="DD4" s="318"/>
      <c r="DE4" s="318"/>
      <c r="DF4" s="318"/>
      <c r="DG4" s="318"/>
      <c r="DH4" s="318"/>
      <c r="DI4" s="318"/>
      <c r="DJ4" s="318"/>
      <c r="DK4" s="318"/>
      <c r="DL4" s="318"/>
      <c r="DM4" s="318"/>
      <c r="DN4" s="318"/>
      <c r="DO4" s="318"/>
      <c r="DP4" s="318"/>
      <c r="DQ4" s="318"/>
      <c r="DR4" s="318"/>
      <c r="DS4" s="318"/>
      <c r="DT4" s="318"/>
      <c r="DU4" s="318"/>
      <c r="DV4" s="318"/>
      <c r="DW4" s="318"/>
      <c r="DX4" s="318"/>
      <c r="DY4" s="318"/>
      <c r="DZ4" s="318"/>
      <c r="EA4" s="318"/>
      <c r="EB4" s="318"/>
      <c r="EC4" s="318"/>
      <c r="ED4" s="318"/>
      <c r="EE4" s="318"/>
      <c r="EF4" s="318"/>
      <c r="EG4" s="318"/>
      <c r="EH4" s="318"/>
      <c r="EI4" s="318"/>
      <c r="EJ4" s="318"/>
      <c r="EK4" s="318"/>
      <c r="EL4" s="318"/>
      <c r="EM4" s="318"/>
      <c r="EN4" s="318"/>
      <c r="EO4" s="318"/>
      <c r="EP4" s="318"/>
      <c r="EQ4" s="318"/>
      <c r="ER4" s="318"/>
      <c r="ES4" s="318"/>
      <c r="ET4" s="318"/>
      <c r="EU4" s="318"/>
      <c r="EV4" s="318"/>
      <c r="EW4" s="318"/>
      <c r="EX4" s="318"/>
      <c r="EY4" s="318"/>
      <c r="EZ4" s="318"/>
      <c r="FA4" s="318"/>
      <c r="FB4" s="318"/>
      <c r="FC4" s="318"/>
      <c r="FD4" s="318"/>
      <c r="FE4" s="318"/>
      <c r="FF4" s="318"/>
      <c r="FG4" s="318"/>
      <c r="FH4" s="318"/>
      <c r="FI4" s="318"/>
      <c r="FJ4" s="318"/>
      <c r="FK4" s="318"/>
      <c r="FL4" s="318"/>
      <c r="FM4" s="318"/>
      <c r="FN4" s="318"/>
      <c r="FO4" s="318"/>
      <c r="FP4" s="318"/>
      <c r="FQ4" s="318"/>
      <c r="FR4" s="318"/>
      <c r="FS4" s="318"/>
      <c r="FT4" s="318"/>
      <c r="FU4" s="318"/>
      <c r="FV4" s="318"/>
      <c r="FW4" s="318"/>
      <c r="FX4" s="318"/>
      <c r="FY4" s="318"/>
      <c r="FZ4" s="318"/>
      <c r="GA4" s="318"/>
      <c r="GB4" s="318"/>
      <c r="GC4" s="318"/>
      <c r="GD4" s="318"/>
      <c r="GE4" s="318"/>
      <c r="GF4" s="318"/>
      <c r="GG4" s="318"/>
      <c r="GH4" s="318"/>
      <c r="GI4" s="318"/>
      <c r="GJ4" s="318"/>
      <c r="GK4" s="318"/>
      <c r="GL4" s="318"/>
      <c r="GM4" s="318"/>
      <c r="GN4" s="318"/>
      <c r="GO4" s="318"/>
      <c r="GP4" s="318"/>
      <c r="GQ4" s="318"/>
      <c r="GR4" s="318"/>
      <c r="GS4" s="318"/>
      <c r="GT4" s="318"/>
      <c r="GU4" s="318"/>
      <c r="GV4" s="318"/>
      <c r="GW4" s="318"/>
      <c r="GX4" s="318"/>
      <c r="GY4" s="318"/>
      <c r="GZ4" s="318"/>
      <c r="HA4" s="318"/>
      <c r="HB4" s="318"/>
      <c r="HC4" s="318"/>
      <c r="HD4" s="318"/>
      <c r="HE4" s="318"/>
      <c r="HF4" s="318"/>
      <c r="HG4" s="318"/>
      <c r="HH4" s="318"/>
      <c r="HI4" s="318"/>
      <c r="HJ4" s="318"/>
      <c r="HK4" s="318"/>
      <c r="HL4" s="318"/>
      <c r="HM4" s="318"/>
      <c r="HN4" s="318"/>
      <c r="HO4" s="318"/>
      <c r="HP4" s="318"/>
      <c r="HQ4" s="318"/>
      <c r="HR4" s="318"/>
      <c r="HS4" s="318"/>
      <c r="HT4" s="318"/>
      <c r="HU4" s="318"/>
      <c r="HV4" s="318"/>
      <c r="HW4" s="318"/>
      <c r="HX4" s="318"/>
      <c r="HY4" s="318"/>
      <c r="HZ4" s="318"/>
      <c r="IA4" s="318"/>
      <c r="IB4" s="318"/>
      <c r="IC4" s="318"/>
    </row>
    <row r="5" spans="1:237" ht="44.25" customHeight="1" x14ac:dyDescent="0.25">
      <c r="A5" s="545" t="s">
        <v>39</v>
      </c>
      <c r="B5" s="545" t="s">
        <v>1</v>
      </c>
      <c r="C5" s="545" t="s">
        <v>2</v>
      </c>
      <c r="D5" s="545" t="s">
        <v>3</v>
      </c>
      <c r="E5" s="545"/>
      <c r="F5" s="545" t="s">
        <v>4</v>
      </c>
      <c r="G5" s="545" t="s">
        <v>654</v>
      </c>
      <c r="H5" s="545"/>
      <c r="I5" s="545"/>
      <c r="J5" s="551" t="s">
        <v>655</v>
      </c>
      <c r="K5" s="552"/>
      <c r="L5" s="552"/>
      <c r="M5" s="552"/>
      <c r="N5" s="552"/>
      <c r="O5" s="552"/>
      <c r="P5" s="552"/>
      <c r="Q5" s="553"/>
      <c r="R5" s="323"/>
      <c r="S5" s="323"/>
      <c r="T5" s="548" t="s">
        <v>656</v>
      </c>
      <c r="U5" s="323"/>
      <c r="V5" s="551" t="s">
        <v>657</v>
      </c>
      <c r="W5" s="552"/>
      <c r="X5" s="552"/>
      <c r="Y5" s="553"/>
      <c r="Z5" s="548" t="s">
        <v>518</v>
      </c>
      <c r="AA5" s="548" t="s">
        <v>658</v>
      </c>
      <c r="AB5" s="545" t="s">
        <v>659</v>
      </c>
      <c r="AC5" s="545"/>
      <c r="AD5" s="545"/>
      <c r="AE5" s="545"/>
      <c r="AF5" s="545"/>
      <c r="AG5" s="545"/>
      <c r="AH5" s="545"/>
      <c r="AI5" s="545"/>
      <c r="AJ5" s="545"/>
      <c r="AK5" s="546" t="s">
        <v>802</v>
      </c>
      <c r="AL5" s="546"/>
      <c r="AM5" s="546"/>
      <c r="AN5" s="609"/>
      <c r="AO5" s="545" t="s">
        <v>13</v>
      </c>
      <c r="AP5" s="547" t="s">
        <v>13</v>
      </c>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c r="BP5" s="318"/>
      <c r="BQ5" s="318"/>
      <c r="BR5" s="318"/>
      <c r="BS5" s="318"/>
      <c r="BT5" s="318"/>
      <c r="BU5" s="318"/>
      <c r="BV5" s="318"/>
      <c r="BW5" s="318"/>
      <c r="BX5" s="318"/>
      <c r="BY5" s="318"/>
      <c r="BZ5" s="318"/>
      <c r="CA5" s="318"/>
      <c r="CB5" s="318"/>
      <c r="CC5" s="318"/>
      <c r="CD5" s="318"/>
      <c r="CE5" s="318"/>
      <c r="CF5" s="318"/>
      <c r="CG5" s="318"/>
      <c r="CH5" s="318"/>
      <c r="CI5" s="318"/>
      <c r="CJ5" s="318"/>
      <c r="CK5" s="318"/>
      <c r="CL5" s="318"/>
      <c r="CM5" s="318"/>
      <c r="CN5" s="318"/>
      <c r="CO5" s="318"/>
      <c r="CP5" s="318"/>
      <c r="CQ5" s="318"/>
      <c r="CR5" s="318"/>
      <c r="CS5" s="318"/>
      <c r="CT5" s="318"/>
      <c r="CU5" s="318"/>
      <c r="CV5" s="318"/>
      <c r="CW5" s="318"/>
      <c r="CX5" s="318"/>
      <c r="CY5" s="318"/>
      <c r="CZ5" s="318"/>
      <c r="DA5" s="318"/>
      <c r="DB5" s="318"/>
      <c r="DC5" s="318"/>
      <c r="DD5" s="318"/>
      <c r="DE5" s="318"/>
      <c r="DF5" s="318"/>
      <c r="DG5" s="318"/>
      <c r="DH5" s="318"/>
      <c r="DI5" s="318"/>
      <c r="DJ5" s="318"/>
      <c r="DK5" s="318"/>
      <c r="DL5" s="318"/>
      <c r="DM5" s="318"/>
      <c r="DN5" s="318"/>
      <c r="DO5" s="318"/>
      <c r="DP5" s="318"/>
      <c r="DQ5" s="318"/>
      <c r="DR5" s="318"/>
      <c r="DS5" s="318"/>
      <c r="DT5" s="318"/>
      <c r="DU5" s="318"/>
      <c r="DV5" s="318"/>
      <c r="DW5" s="318"/>
      <c r="DX5" s="318"/>
      <c r="DY5" s="318"/>
      <c r="DZ5" s="318"/>
      <c r="EA5" s="318"/>
      <c r="EB5" s="318"/>
      <c r="EC5" s="318"/>
      <c r="ED5" s="318"/>
      <c r="EE5" s="318"/>
      <c r="EF5" s="318"/>
      <c r="EG5" s="318"/>
      <c r="EH5" s="318"/>
      <c r="EI5" s="318"/>
      <c r="EJ5" s="318"/>
      <c r="EK5" s="318"/>
      <c r="EL5" s="318"/>
      <c r="EM5" s="318"/>
      <c r="EN5" s="318"/>
      <c r="EO5" s="318"/>
      <c r="EP5" s="318"/>
      <c r="EQ5" s="318"/>
      <c r="ER5" s="318"/>
      <c r="ES5" s="318"/>
      <c r="ET5" s="318"/>
      <c r="EU5" s="318"/>
      <c r="EV5" s="318"/>
      <c r="EW5" s="318"/>
      <c r="EX5" s="318"/>
      <c r="EY5" s="318"/>
      <c r="EZ5" s="318"/>
      <c r="FA5" s="318"/>
      <c r="FB5" s="318"/>
      <c r="FC5" s="318"/>
      <c r="FD5" s="318"/>
      <c r="FE5" s="318"/>
      <c r="FF5" s="318"/>
      <c r="FG5" s="318"/>
      <c r="FH5" s="318"/>
      <c r="FI5" s="318"/>
      <c r="FJ5" s="318"/>
      <c r="FK5" s="318"/>
      <c r="FL5" s="318"/>
      <c r="FM5" s="318"/>
      <c r="FN5" s="318"/>
      <c r="FO5" s="318"/>
      <c r="FP5" s="318"/>
      <c r="FQ5" s="318"/>
      <c r="FR5" s="318"/>
      <c r="FS5" s="318"/>
      <c r="FT5" s="318"/>
      <c r="FU5" s="318"/>
      <c r="FV5" s="318"/>
      <c r="FW5" s="318"/>
      <c r="FX5" s="318"/>
      <c r="FY5" s="318"/>
      <c r="FZ5" s="318"/>
      <c r="GA5" s="318"/>
      <c r="GB5" s="318"/>
      <c r="GC5" s="318"/>
      <c r="GD5" s="318"/>
      <c r="GE5" s="318"/>
      <c r="GF5" s="318"/>
      <c r="GG5" s="318"/>
      <c r="GH5" s="318"/>
      <c r="GI5" s="318"/>
      <c r="GJ5" s="318"/>
      <c r="GK5" s="318"/>
      <c r="GL5" s="318"/>
      <c r="GM5" s="318"/>
      <c r="GN5" s="318"/>
      <c r="GO5" s="318"/>
      <c r="GP5" s="318"/>
      <c r="GQ5" s="318"/>
      <c r="GR5" s="318"/>
      <c r="GS5" s="318"/>
      <c r="GT5" s="318"/>
      <c r="GU5" s="318"/>
      <c r="GV5" s="318"/>
      <c r="GW5" s="318"/>
      <c r="GX5" s="318"/>
      <c r="GY5" s="318"/>
      <c r="GZ5" s="318"/>
      <c r="HA5" s="318"/>
      <c r="HB5" s="318"/>
      <c r="HC5" s="318"/>
      <c r="HD5" s="318"/>
      <c r="HE5" s="318"/>
      <c r="HF5" s="318"/>
      <c r="HG5" s="318"/>
      <c r="HH5" s="318"/>
      <c r="HI5" s="318"/>
      <c r="HJ5" s="318"/>
      <c r="HK5" s="318"/>
      <c r="HL5" s="318"/>
      <c r="HM5" s="318"/>
      <c r="HN5" s="318"/>
      <c r="HO5" s="318"/>
      <c r="HP5" s="318"/>
      <c r="HQ5" s="318"/>
      <c r="HR5" s="318"/>
      <c r="HS5" s="318"/>
      <c r="HT5" s="318"/>
      <c r="HU5" s="318"/>
      <c r="HV5" s="318"/>
      <c r="HW5" s="318"/>
      <c r="HX5" s="318"/>
      <c r="HY5" s="318"/>
      <c r="HZ5" s="318"/>
      <c r="IA5" s="318"/>
      <c r="IB5" s="318"/>
      <c r="IC5" s="318"/>
    </row>
    <row r="6" spans="1:237" ht="15.75" customHeight="1" x14ac:dyDescent="0.25">
      <c r="A6" s="545"/>
      <c r="B6" s="545"/>
      <c r="C6" s="545"/>
      <c r="D6" s="545" t="s">
        <v>14</v>
      </c>
      <c r="E6" s="545" t="s">
        <v>15</v>
      </c>
      <c r="F6" s="545"/>
      <c r="G6" s="545" t="s">
        <v>660</v>
      </c>
      <c r="H6" s="545" t="s">
        <v>17</v>
      </c>
      <c r="I6" s="545"/>
      <c r="J6" s="548" t="s">
        <v>661</v>
      </c>
      <c r="K6" s="551" t="s">
        <v>662</v>
      </c>
      <c r="L6" s="552"/>
      <c r="M6" s="552"/>
      <c r="N6" s="552"/>
      <c r="O6" s="552"/>
      <c r="P6" s="552"/>
      <c r="Q6" s="553"/>
      <c r="R6" s="549" t="s">
        <v>663</v>
      </c>
      <c r="S6" s="324"/>
      <c r="T6" s="549"/>
      <c r="U6" s="324"/>
      <c r="V6" s="548" t="s">
        <v>18</v>
      </c>
      <c r="W6" s="562" t="s">
        <v>38</v>
      </c>
      <c r="X6" s="563"/>
      <c r="Y6" s="564"/>
      <c r="Z6" s="549"/>
      <c r="AA6" s="549"/>
      <c r="AB6" s="548" t="s">
        <v>18</v>
      </c>
      <c r="AC6" s="554" t="s">
        <v>664</v>
      </c>
      <c r="AD6" s="555"/>
      <c r="AE6" s="555"/>
      <c r="AF6" s="610"/>
      <c r="AG6" s="562" t="s">
        <v>665</v>
      </c>
      <c r="AH6" s="563"/>
      <c r="AI6" s="563"/>
      <c r="AJ6" s="564"/>
      <c r="AK6" s="546" t="s">
        <v>21</v>
      </c>
      <c r="AL6" s="569" t="s">
        <v>23</v>
      </c>
      <c r="AM6" s="570"/>
      <c r="AN6" s="570"/>
      <c r="AO6" s="545"/>
      <c r="AP6" s="547"/>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c r="BS6" s="318"/>
      <c r="BT6" s="318"/>
      <c r="BU6" s="318"/>
      <c r="BV6" s="318"/>
      <c r="BW6" s="318"/>
      <c r="BX6" s="318"/>
      <c r="BY6" s="318"/>
      <c r="BZ6" s="318"/>
      <c r="CA6" s="318"/>
      <c r="CB6" s="318"/>
      <c r="CC6" s="318"/>
      <c r="CD6" s="318"/>
      <c r="CE6" s="318"/>
      <c r="CF6" s="318"/>
      <c r="CG6" s="318"/>
      <c r="CH6" s="318"/>
      <c r="CI6" s="318"/>
      <c r="CJ6" s="318"/>
      <c r="CK6" s="318"/>
      <c r="CL6" s="318"/>
      <c r="CM6" s="318"/>
      <c r="CN6" s="318"/>
      <c r="CO6" s="318"/>
      <c r="CP6" s="318"/>
      <c r="CQ6" s="318"/>
      <c r="CR6" s="318"/>
      <c r="CS6" s="318"/>
      <c r="CT6" s="318"/>
      <c r="CU6" s="318"/>
      <c r="CV6" s="318"/>
      <c r="CW6" s="318"/>
      <c r="CX6" s="318"/>
      <c r="CY6" s="318"/>
      <c r="CZ6" s="318"/>
      <c r="DA6" s="318"/>
      <c r="DB6" s="318"/>
      <c r="DC6" s="318"/>
      <c r="DD6" s="318"/>
      <c r="DE6" s="318"/>
      <c r="DF6" s="318"/>
      <c r="DG6" s="318"/>
      <c r="DH6" s="318"/>
      <c r="DI6" s="318"/>
      <c r="DJ6" s="318"/>
      <c r="DK6" s="318"/>
      <c r="DL6" s="318"/>
      <c r="DM6" s="318"/>
      <c r="DN6" s="318"/>
      <c r="DO6" s="318"/>
      <c r="DP6" s="318"/>
      <c r="DQ6" s="318"/>
      <c r="DR6" s="318"/>
      <c r="DS6" s="318"/>
      <c r="DT6" s="318"/>
      <c r="DU6" s="318"/>
      <c r="DV6" s="318"/>
      <c r="DW6" s="318"/>
      <c r="DX6" s="318"/>
      <c r="DY6" s="318"/>
      <c r="DZ6" s="318"/>
      <c r="EA6" s="318"/>
      <c r="EB6" s="318"/>
      <c r="EC6" s="318"/>
      <c r="ED6" s="318"/>
      <c r="EE6" s="318"/>
      <c r="EF6" s="318"/>
      <c r="EG6" s="318"/>
      <c r="EH6" s="318"/>
      <c r="EI6" s="318"/>
      <c r="EJ6" s="318"/>
      <c r="EK6" s="318"/>
      <c r="EL6" s="318"/>
      <c r="EM6" s="318"/>
      <c r="EN6" s="318"/>
      <c r="EO6" s="318"/>
      <c r="EP6" s="318"/>
      <c r="EQ6" s="318"/>
      <c r="ER6" s="318"/>
      <c r="ES6" s="318"/>
      <c r="ET6" s="318"/>
      <c r="EU6" s="318"/>
      <c r="EV6" s="318"/>
      <c r="EW6" s="318"/>
      <c r="EX6" s="318"/>
      <c r="EY6" s="318"/>
      <c r="EZ6" s="318"/>
      <c r="FA6" s="318"/>
      <c r="FB6" s="318"/>
      <c r="FC6" s="318"/>
      <c r="FD6" s="318"/>
      <c r="FE6" s="318"/>
      <c r="FF6" s="318"/>
      <c r="FG6" s="318"/>
      <c r="FH6" s="318"/>
      <c r="FI6" s="318"/>
      <c r="FJ6" s="318"/>
      <c r="FK6" s="318"/>
      <c r="FL6" s="318"/>
      <c r="FM6" s="318"/>
      <c r="FN6" s="318"/>
      <c r="FO6" s="318"/>
      <c r="FP6" s="318"/>
      <c r="FQ6" s="318"/>
      <c r="FR6" s="318"/>
      <c r="FS6" s="318"/>
      <c r="FT6" s="318"/>
      <c r="FU6" s="318"/>
      <c r="FV6" s="318"/>
      <c r="FW6" s="318"/>
      <c r="FX6" s="318"/>
      <c r="FY6" s="318"/>
      <c r="FZ6" s="318"/>
      <c r="GA6" s="318"/>
      <c r="GB6" s="318"/>
      <c r="GC6" s="318"/>
      <c r="GD6" s="318"/>
      <c r="GE6" s="318"/>
      <c r="GF6" s="318"/>
      <c r="GG6" s="318"/>
      <c r="GH6" s="318"/>
      <c r="GI6" s="318"/>
      <c r="GJ6" s="318"/>
      <c r="GK6" s="318"/>
      <c r="GL6" s="318"/>
      <c r="GM6" s="318"/>
      <c r="GN6" s="318"/>
      <c r="GO6" s="318"/>
      <c r="GP6" s="318"/>
      <c r="GQ6" s="318"/>
      <c r="GR6" s="318"/>
      <c r="GS6" s="318"/>
      <c r="GT6" s="318"/>
      <c r="GU6" s="318"/>
      <c r="GV6" s="318"/>
      <c r="GW6" s="318"/>
      <c r="GX6" s="318"/>
      <c r="GY6" s="318"/>
      <c r="GZ6" s="318"/>
      <c r="HA6" s="318"/>
      <c r="HB6" s="318"/>
      <c r="HC6" s="318"/>
      <c r="HD6" s="318"/>
      <c r="HE6" s="318"/>
      <c r="HF6" s="318"/>
      <c r="HG6" s="318"/>
      <c r="HH6" s="318"/>
      <c r="HI6" s="318"/>
      <c r="HJ6" s="318"/>
      <c r="HK6" s="318"/>
      <c r="HL6" s="318"/>
      <c r="HM6" s="318"/>
      <c r="HN6" s="318"/>
      <c r="HO6" s="318"/>
      <c r="HP6" s="318"/>
      <c r="HQ6" s="318"/>
      <c r="HR6" s="318"/>
      <c r="HS6" s="318"/>
      <c r="HT6" s="318"/>
      <c r="HU6" s="318"/>
      <c r="HV6" s="318"/>
      <c r="HW6" s="318"/>
      <c r="HX6" s="318"/>
      <c r="HY6" s="318"/>
      <c r="HZ6" s="318"/>
      <c r="IA6" s="318"/>
      <c r="IB6" s="318"/>
      <c r="IC6" s="318"/>
    </row>
    <row r="7" spans="1:237" ht="44.25" customHeight="1" x14ac:dyDescent="0.25">
      <c r="A7" s="545"/>
      <c r="B7" s="545"/>
      <c r="C7" s="545"/>
      <c r="D7" s="545"/>
      <c r="E7" s="545"/>
      <c r="F7" s="545"/>
      <c r="G7" s="545"/>
      <c r="H7" s="545"/>
      <c r="I7" s="545"/>
      <c r="J7" s="549"/>
      <c r="K7" s="551" t="s">
        <v>9</v>
      </c>
      <c r="L7" s="552"/>
      <c r="M7" s="552"/>
      <c r="N7" s="552"/>
      <c r="O7" s="553"/>
      <c r="P7" s="551" t="s">
        <v>10</v>
      </c>
      <c r="Q7" s="553"/>
      <c r="R7" s="549"/>
      <c r="S7" s="325" t="s">
        <v>11</v>
      </c>
      <c r="T7" s="549"/>
      <c r="U7" s="324"/>
      <c r="V7" s="549"/>
      <c r="W7" s="556"/>
      <c r="X7" s="557"/>
      <c r="Y7" s="565"/>
      <c r="Z7" s="549"/>
      <c r="AA7" s="549"/>
      <c r="AB7" s="549"/>
      <c r="AC7" s="556"/>
      <c r="AD7" s="557"/>
      <c r="AE7" s="557"/>
      <c r="AF7" s="565"/>
      <c r="AG7" s="556"/>
      <c r="AH7" s="557"/>
      <c r="AI7" s="557"/>
      <c r="AJ7" s="565"/>
      <c r="AK7" s="546"/>
      <c r="AL7" s="571"/>
      <c r="AM7" s="572"/>
      <c r="AN7" s="572"/>
      <c r="AO7" s="545"/>
      <c r="AP7" s="547"/>
      <c r="AQ7" s="318"/>
      <c r="AR7" s="318"/>
      <c r="AS7" s="318"/>
      <c r="AT7" s="318"/>
      <c r="AU7" s="318"/>
      <c r="AV7" s="318"/>
      <c r="AW7" s="318"/>
      <c r="AX7" s="318"/>
      <c r="AY7" s="318"/>
      <c r="AZ7" s="318"/>
      <c r="BA7" s="318"/>
      <c r="BB7" s="318"/>
      <c r="BC7" s="318"/>
      <c r="BD7" s="318"/>
      <c r="BE7" s="318"/>
      <c r="BF7" s="318"/>
      <c r="BG7" s="318"/>
      <c r="BH7" s="318"/>
      <c r="BI7" s="318"/>
      <c r="BJ7" s="318"/>
      <c r="BK7" s="318"/>
      <c r="BL7" s="318"/>
      <c r="BM7" s="318"/>
      <c r="BN7" s="318"/>
      <c r="BO7" s="318"/>
      <c r="BP7" s="318"/>
      <c r="BQ7" s="318"/>
      <c r="BR7" s="318"/>
      <c r="BS7" s="318"/>
      <c r="BT7" s="318"/>
      <c r="BU7" s="318"/>
      <c r="BV7" s="318"/>
      <c r="BW7" s="318"/>
      <c r="BX7" s="318"/>
      <c r="BY7" s="318"/>
      <c r="BZ7" s="318"/>
      <c r="CA7" s="318"/>
      <c r="CB7" s="318"/>
      <c r="CC7" s="318"/>
      <c r="CD7" s="318"/>
      <c r="CE7" s="318"/>
      <c r="CF7" s="318"/>
      <c r="CG7" s="318"/>
      <c r="CH7" s="318"/>
      <c r="CI7" s="318"/>
      <c r="CJ7" s="318"/>
      <c r="CK7" s="318"/>
      <c r="CL7" s="318"/>
      <c r="CM7" s="318"/>
      <c r="CN7" s="318"/>
      <c r="CO7" s="318"/>
      <c r="CP7" s="318"/>
      <c r="CQ7" s="318"/>
      <c r="CR7" s="318"/>
      <c r="CS7" s="318"/>
      <c r="CT7" s="318"/>
      <c r="CU7" s="318"/>
      <c r="CV7" s="318"/>
      <c r="CW7" s="318"/>
      <c r="CX7" s="318"/>
      <c r="CY7" s="318"/>
      <c r="CZ7" s="318"/>
      <c r="DA7" s="318"/>
      <c r="DB7" s="318"/>
      <c r="DC7" s="318"/>
      <c r="DD7" s="318"/>
      <c r="DE7" s="318"/>
      <c r="DF7" s="318"/>
      <c r="DG7" s="318"/>
      <c r="DH7" s="318"/>
      <c r="DI7" s="318"/>
      <c r="DJ7" s="318"/>
      <c r="DK7" s="318"/>
      <c r="DL7" s="318"/>
      <c r="DM7" s="318"/>
      <c r="DN7" s="318"/>
      <c r="DO7" s="318"/>
      <c r="DP7" s="318"/>
      <c r="DQ7" s="318"/>
      <c r="DR7" s="318"/>
      <c r="DS7" s="318"/>
      <c r="DT7" s="318"/>
      <c r="DU7" s="318"/>
      <c r="DV7" s="318"/>
      <c r="DW7" s="318"/>
      <c r="DX7" s="318"/>
      <c r="DY7" s="318"/>
      <c r="DZ7" s="318"/>
      <c r="EA7" s="318"/>
      <c r="EB7" s="318"/>
      <c r="EC7" s="318"/>
      <c r="ED7" s="318"/>
      <c r="EE7" s="318"/>
      <c r="EF7" s="318"/>
      <c r="EG7" s="318"/>
      <c r="EH7" s="318"/>
      <c r="EI7" s="318"/>
      <c r="EJ7" s="318"/>
      <c r="EK7" s="318"/>
      <c r="EL7" s="318"/>
      <c r="EM7" s="318"/>
      <c r="EN7" s="318"/>
      <c r="EO7" s="318"/>
      <c r="EP7" s="318"/>
      <c r="EQ7" s="318"/>
      <c r="ER7" s="318"/>
      <c r="ES7" s="318"/>
      <c r="ET7" s="318"/>
      <c r="EU7" s="318"/>
      <c r="EV7" s="318"/>
      <c r="EW7" s="318"/>
      <c r="EX7" s="318"/>
      <c r="EY7" s="318"/>
      <c r="EZ7" s="318"/>
      <c r="FA7" s="318"/>
      <c r="FB7" s="318"/>
      <c r="FC7" s="318"/>
      <c r="FD7" s="318"/>
      <c r="FE7" s="318"/>
      <c r="FF7" s="318"/>
      <c r="FG7" s="318"/>
      <c r="FH7" s="318"/>
      <c r="FI7" s="318"/>
      <c r="FJ7" s="318"/>
      <c r="FK7" s="318"/>
      <c r="FL7" s="318"/>
      <c r="FM7" s="318"/>
      <c r="FN7" s="318"/>
      <c r="FO7" s="318"/>
      <c r="FP7" s="318"/>
      <c r="FQ7" s="318"/>
      <c r="FR7" s="318"/>
      <c r="FS7" s="318"/>
      <c r="FT7" s="318"/>
      <c r="FU7" s="318"/>
      <c r="FV7" s="318"/>
      <c r="FW7" s="318"/>
      <c r="FX7" s="318"/>
      <c r="FY7" s="318"/>
      <c r="FZ7" s="318"/>
      <c r="GA7" s="318"/>
      <c r="GB7" s="318"/>
      <c r="GC7" s="318"/>
      <c r="GD7" s="318"/>
      <c r="GE7" s="318"/>
      <c r="GF7" s="318"/>
      <c r="GG7" s="318"/>
      <c r="GH7" s="318"/>
      <c r="GI7" s="318"/>
      <c r="GJ7" s="318"/>
      <c r="GK7" s="318"/>
      <c r="GL7" s="318"/>
      <c r="GM7" s="318"/>
      <c r="GN7" s="318"/>
      <c r="GO7" s="318"/>
      <c r="GP7" s="318"/>
      <c r="GQ7" s="318"/>
      <c r="GR7" s="318"/>
      <c r="GS7" s="318"/>
      <c r="GT7" s="318"/>
      <c r="GU7" s="318"/>
      <c r="GV7" s="318"/>
      <c r="GW7" s="318"/>
      <c r="GX7" s="318"/>
      <c r="GY7" s="318"/>
      <c r="GZ7" s="318"/>
      <c r="HA7" s="318"/>
      <c r="HB7" s="318"/>
      <c r="HC7" s="318"/>
      <c r="HD7" s="318"/>
      <c r="HE7" s="318"/>
      <c r="HF7" s="318"/>
      <c r="HG7" s="318"/>
      <c r="HH7" s="318"/>
      <c r="HI7" s="318"/>
      <c r="HJ7" s="318"/>
      <c r="HK7" s="318"/>
      <c r="HL7" s="318"/>
      <c r="HM7" s="318"/>
      <c r="HN7" s="318"/>
      <c r="HO7" s="318"/>
      <c r="HP7" s="318"/>
      <c r="HQ7" s="318"/>
      <c r="HR7" s="318"/>
      <c r="HS7" s="318"/>
      <c r="HT7" s="318"/>
      <c r="HU7" s="318"/>
      <c r="HV7" s="318"/>
      <c r="HW7" s="318"/>
      <c r="HX7" s="318"/>
      <c r="HY7" s="318"/>
      <c r="HZ7" s="318"/>
      <c r="IA7" s="318"/>
      <c r="IB7" s="318"/>
      <c r="IC7" s="318"/>
    </row>
    <row r="8" spans="1:237" ht="29.25" customHeight="1" x14ac:dyDescent="0.25">
      <c r="A8" s="545"/>
      <c r="B8" s="545"/>
      <c r="C8" s="545"/>
      <c r="D8" s="545"/>
      <c r="E8" s="545"/>
      <c r="F8" s="545"/>
      <c r="G8" s="545"/>
      <c r="H8" s="545" t="s">
        <v>18</v>
      </c>
      <c r="I8" s="548" t="s">
        <v>666</v>
      </c>
      <c r="J8" s="549"/>
      <c r="K8" s="551" t="s">
        <v>19</v>
      </c>
      <c r="L8" s="553"/>
      <c r="M8" s="551" t="s">
        <v>20</v>
      </c>
      <c r="N8" s="552"/>
      <c r="O8" s="553"/>
      <c r="P8" s="548" t="s">
        <v>19</v>
      </c>
      <c r="Q8" s="548" t="s">
        <v>667</v>
      </c>
      <c r="R8" s="549"/>
      <c r="S8" s="548" t="s">
        <v>668</v>
      </c>
      <c r="T8" s="549"/>
      <c r="U8" s="324"/>
      <c r="V8" s="549"/>
      <c r="W8" s="548" t="s">
        <v>21</v>
      </c>
      <c r="X8" s="551" t="s">
        <v>22</v>
      </c>
      <c r="Y8" s="553"/>
      <c r="Z8" s="549"/>
      <c r="AA8" s="549"/>
      <c r="AB8" s="549"/>
      <c r="AC8" s="548" t="s">
        <v>21</v>
      </c>
      <c r="AD8" s="551" t="s">
        <v>22</v>
      </c>
      <c r="AE8" s="552"/>
      <c r="AF8" s="553"/>
      <c r="AG8" s="611" t="s">
        <v>21</v>
      </c>
      <c r="AH8" s="609" t="s">
        <v>23</v>
      </c>
      <c r="AI8" s="614"/>
      <c r="AJ8" s="615"/>
      <c r="AK8" s="546"/>
      <c r="AL8" s="566" t="s">
        <v>625</v>
      </c>
      <c r="AM8" s="566" t="s">
        <v>25</v>
      </c>
      <c r="AN8" s="569" t="s">
        <v>626</v>
      </c>
      <c r="AO8" s="545"/>
      <c r="AP8" s="547"/>
      <c r="AQ8" s="318"/>
      <c r="AR8" s="318"/>
      <c r="AS8" s="318"/>
      <c r="AT8" s="318"/>
      <c r="AU8" s="318"/>
      <c r="AV8" s="318"/>
      <c r="AW8" s="318"/>
      <c r="AX8" s="318"/>
      <c r="AY8" s="318"/>
      <c r="AZ8" s="318"/>
      <c r="BA8" s="318"/>
      <c r="BB8" s="318"/>
      <c r="BC8" s="318"/>
      <c r="BD8" s="318"/>
      <c r="BE8" s="318"/>
      <c r="BF8" s="318"/>
      <c r="BG8" s="318"/>
      <c r="BH8" s="318"/>
      <c r="BI8" s="318"/>
      <c r="BJ8" s="318"/>
      <c r="BK8" s="318"/>
      <c r="BL8" s="318"/>
      <c r="BM8" s="318"/>
      <c r="BN8" s="318"/>
      <c r="BO8" s="318"/>
      <c r="BP8" s="318"/>
      <c r="BQ8" s="318"/>
      <c r="BR8" s="318"/>
      <c r="BS8" s="318"/>
      <c r="BT8" s="318"/>
      <c r="BU8" s="318"/>
      <c r="BV8" s="318"/>
      <c r="BW8" s="318"/>
      <c r="BX8" s="318"/>
      <c r="BY8" s="318"/>
      <c r="BZ8" s="318"/>
      <c r="CA8" s="318"/>
      <c r="CB8" s="318"/>
      <c r="CC8" s="318"/>
      <c r="CD8" s="318"/>
      <c r="CE8" s="318"/>
      <c r="CF8" s="318"/>
      <c r="CG8" s="318"/>
      <c r="CH8" s="318"/>
      <c r="CI8" s="318"/>
      <c r="CJ8" s="318"/>
      <c r="CK8" s="318"/>
      <c r="CL8" s="318"/>
      <c r="CM8" s="318"/>
      <c r="CN8" s="318"/>
      <c r="CO8" s="318"/>
      <c r="CP8" s="318"/>
      <c r="CQ8" s="318"/>
      <c r="CR8" s="318"/>
      <c r="CS8" s="318"/>
      <c r="CT8" s="318"/>
      <c r="CU8" s="318"/>
      <c r="CV8" s="318"/>
      <c r="CW8" s="318"/>
      <c r="CX8" s="318"/>
      <c r="CY8" s="318"/>
      <c r="CZ8" s="318"/>
      <c r="DA8" s="318"/>
      <c r="DB8" s="318"/>
      <c r="DC8" s="318"/>
      <c r="DD8" s="318"/>
      <c r="DE8" s="318"/>
      <c r="DF8" s="318"/>
      <c r="DG8" s="318"/>
      <c r="DH8" s="318"/>
      <c r="DI8" s="318"/>
      <c r="DJ8" s="318"/>
      <c r="DK8" s="318"/>
      <c r="DL8" s="318"/>
      <c r="DM8" s="318"/>
      <c r="DN8" s="318"/>
      <c r="DO8" s="318"/>
      <c r="DP8" s="318"/>
      <c r="DQ8" s="318"/>
      <c r="DR8" s="318"/>
      <c r="DS8" s="318"/>
      <c r="DT8" s="318"/>
      <c r="DU8" s="318"/>
      <c r="DV8" s="318"/>
      <c r="DW8" s="318"/>
      <c r="DX8" s="318"/>
      <c r="DY8" s="318"/>
      <c r="DZ8" s="318"/>
      <c r="EA8" s="318"/>
      <c r="EB8" s="318"/>
      <c r="EC8" s="318"/>
      <c r="ED8" s="318"/>
      <c r="EE8" s="318"/>
      <c r="EF8" s="318"/>
      <c r="EG8" s="318"/>
      <c r="EH8" s="318"/>
      <c r="EI8" s="318"/>
      <c r="EJ8" s="318"/>
      <c r="EK8" s="318"/>
      <c r="EL8" s="318"/>
      <c r="EM8" s="318"/>
      <c r="EN8" s="318"/>
      <c r="EO8" s="318"/>
      <c r="EP8" s="318"/>
      <c r="EQ8" s="318"/>
      <c r="ER8" s="318"/>
      <c r="ES8" s="318"/>
      <c r="ET8" s="318"/>
      <c r="EU8" s="318"/>
      <c r="EV8" s="318"/>
      <c r="EW8" s="318"/>
      <c r="EX8" s="318"/>
      <c r="EY8" s="318"/>
      <c r="EZ8" s="318"/>
      <c r="FA8" s="318"/>
      <c r="FB8" s="318"/>
      <c r="FC8" s="318"/>
      <c r="FD8" s="318"/>
      <c r="FE8" s="318"/>
      <c r="FF8" s="318"/>
      <c r="FG8" s="318"/>
      <c r="FH8" s="318"/>
      <c r="FI8" s="318"/>
      <c r="FJ8" s="318"/>
      <c r="FK8" s="318"/>
      <c r="FL8" s="318"/>
      <c r="FM8" s="318"/>
      <c r="FN8" s="318"/>
      <c r="FO8" s="318"/>
      <c r="FP8" s="318"/>
      <c r="FQ8" s="318"/>
      <c r="FR8" s="318"/>
      <c r="FS8" s="318"/>
      <c r="FT8" s="318"/>
      <c r="FU8" s="318"/>
      <c r="FV8" s="318"/>
      <c r="FW8" s="318"/>
      <c r="FX8" s="318"/>
      <c r="FY8" s="318"/>
      <c r="FZ8" s="318"/>
      <c r="GA8" s="318"/>
      <c r="GB8" s="318"/>
      <c r="GC8" s="318"/>
      <c r="GD8" s="318"/>
      <c r="GE8" s="318"/>
      <c r="GF8" s="318"/>
      <c r="GG8" s="318"/>
      <c r="GH8" s="318"/>
      <c r="GI8" s="318"/>
      <c r="GJ8" s="318"/>
      <c r="GK8" s="318"/>
      <c r="GL8" s="318"/>
      <c r="GM8" s="318"/>
      <c r="GN8" s="318"/>
      <c r="GO8" s="318"/>
      <c r="GP8" s="318"/>
      <c r="GQ8" s="318"/>
      <c r="GR8" s="318"/>
      <c r="GS8" s="318"/>
      <c r="GT8" s="318"/>
      <c r="GU8" s="318"/>
      <c r="GV8" s="318"/>
      <c r="GW8" s="318"/>
      <c r="GX8" s="318"/>
      <c r="GY8" s="318"/>
      <c r="GZ8" s="318"/>
      <c r="HA8" s="318"/>
      <c r="HB8" s="318"/>
      <c r="HC8" s="318"/>
      <c r="HD8" s="318"/>
      <c r="HE8" s="318"/>
      <c r="HF8" s="318"/>
      <c r="HG8" s="318"/>
      <c r="HH8" s="318"/>
      <c r="HI8" s="318"/>
      <c r="HJ8" s="318"/>
      <c r="HK8" s="318"/>
      <c r="HL8" s="318"/>
      <c r="HM8" s="318"/>
      <c r="HN8" s="318"/>
      <c r="HO8" s="318"/>
      <c r="HP8" s="318"/>
      <c r="HQ8" s="318"/>
      <c r="HR8" s="318"/>
      <c r="HS8" s="318"/>
      <c r="HT8" s="318"/>
      <c r="HU8" s="318"/>
      <c r="HV8" s="318"/>
      <c r="HW8" s="318"/>
      <c r="HX8" s="318"/>
      <c r="HY8" s="318"/>
      <c r="HZ8" s="318"/>
      <c r="IA8" s="318"/>
      <c r="IB8" s="318"/>
      <c r="IC8" s="318"/>
    </row>
    <row r="9" spans="1:237" ht="18.75" customHeight="1" x14ac:dyDescent="0.25">
      <c r="A9" s="545"/>
      <c r="B9" s="545"/>
      <c r="C9" s="545"/>
      <c r="D9" s="545"/>
      <c r="E9" s="545"/>
      <c r="F9" s="545"/>
      <c r="G9" s="545"/>
      <c r="H9" s="545"/>
      <c r="I9" s="549"/>
      <c r="J9" s="549"/>
      <c r="K9" s="548" t="s">
        <v>21</v>
      </c>
      <c r="L9" s="548" t="s">
        <v>31</v>
      </c>
      <c r="M9" s="548" t="s">
        <v>21</v>
      </c>
      <c r="N9" s="551" t="s">
        <v>662</v>
      </c>
      <c r="O9" s="553"/>
      <c r="P9" s="549"/>
      <c r="Q9" s="549"/>
      <c r="R9" s="549"/>
      <c r="S9" s="549"/>
      <c r="T9" s="549"/>
      <c r="U9" s="324"/>
      <c r="V9" s="549"/>
      <c r="W9" s="549"/>
      <c r="X9" s="558" t="s">
        <v>24</v>
      </c>
      <c r="Y9" s="558" t="s">
        <v>25</v>
      </c>
      <c r="Z9" s="549"/>
      <c r="AA9" s="549"/>
      <c r="AB9" s="549"/>
      <c r="AC9" s="549"/>
      <c r="AD9" s="558" t="s">
        <v>24</v>
      </c>
      <c r="AE9" s="558" t="s">
        <v>25</v>
      </c>
      <c r="AF9" s="566" t="s">
        <v>626</v>
      </c>
      <c r="AG9" s="612"/>
      <c r="AH9" s="566" t="s">
        <v>625</v>
      </c>
      <c r="AI9" s="566" t="s">
        <v>25</v>
      </c>
      <c r="AJ9" s="566" t="s">
        <v>626</v>
      </c>
      <c r="AK9" s="546"/>
      <c r="AL9" s="567"/>
      <c r="AM9" s="567"/>
      <c r="AN9" s="616"/>
      <c r="AO9" s="545"/>
      <c r="AP9" s="547"/>
      <c r="AQ9" s="326"/>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c r="BP9" s="318"/>
      <c r="BQ9" s="318"/>
      <c r="BR9" s="318"/>
      <c r="BS9" s="318"/>
      <c r="BT9" s="318"/>
      <c r="BU9" s="318"/>
      <c r="BV9" s="318"/>
      <c r="BW9" s="318"/>
      <c r="BX9" s="318"/>
      <c r="BY9" s="318"/>
      <c r="BZ9" s="318"/>
      <c r="CA9" s="318"/>
      <c r="CB9" s="318"/>
      <c r="CC9" s="318"/>
      <c r="CD9" s="318"/>
      <c r="CE9" s="318"/>
      <c r="CF9" s="318"/>
      <c r="CG9" s="318"/>
      <c r="CH9" s="318"/>
      <c r="CI9" s="318"/>
      <c r="CJ9" s="318"/>
      <c r="CK9" s="318"/>
      <c r="CL9" s="318"/>
      <c r="CM9" s="318"/>
      <c r="CN9" s="318"/>
      <c r="CO9" s="318"/>
      <c r="CP9" s="318"/>
      <c r="CQ9" s="318"/>
      <c r="CR9" s="318"/>
      <c r="CS9" s="318"/>
      <c r="CT9" s="318"/>
      <c r="CU9" s="318"/>
      <c r="CV9" s="318"/>
      <c r="CW9" s="318"/>
      <c r="CX9" s="318"/>
      <c r="CY9" s="318"/>
      <c r="CZ9" s="318"/>
      <c r="DA9" s="318"/>
      <c r="DB9" s="318"/>
      <c r="DC9" s="318"/>
      <c r="DD9" s="318"/>
      <c r="DE9" s="318"/>
      <c r="DF9" s="318"/>
      <c r="DG9" s="318"/>
      <c r="DH9" s="318"/>
      <c r="DI9" s="318"/>
      <c r="DJ9" s="318"/>
      <c r="DK9" s="318"/>
      <c r="DL9" s="318"/>
      <c r="DM9" s="318"/>
      <c r="DN9" s="318"/>
      <c r="DO9" s="318"/>
      <c r="DP9" s="318"/>
      <c r="DQ9" s="318"/>
      <c r="DR9" s="318"/>
      <c r="DS9" s="318"/>
      <c r="DT9" s="318"/>
      <c r="DU9" s="318"/>
      <c r="DV9" s="318"/>
      <c r="DW9" s="318"/>
      <c r="DX9" s="318"/>
      <c r="DY9" s="318"/>
      <c r="DZ9" s="318"/>
      <c r="EA9" s="318"/>
      <c r="EB9" s="318"/>
      <c r="EC9" s="318"/>
      <c r="ED9" s="318"/>
      <c r="EE9" s="318"/>
      <c r="EF9" s="318"/>
      <c r="EG9" s="318"/>
      <c r="EH9" s="318"/>
      <c r="EI9" s="318"/>
      <c r="EJ9" s="318"/>
      <c r="EK9" s="318"/>
      <c r="EL9" s="318"/>
      <c r="EM9" s="318"/>
      <c r="EN9" s="318"/>
      <c r="EO9" s="318"/>
      <c r="EP9" s="318"/>
      <c r="EQ9" s="318"/>
      <c r="ER9" s="318"/>
      <c r="ES9" s="318"/>
      <c r="ET9" s="318"/>
      <c r="EU9" s="318"/>
      <c r="EV9" s="318"/>
      <c r="EW9" s="318"/>
      <c r="EX9" s="318"/>
      <c r="EY9" s="318"/>
      <c r="EZ9" s="318"/>
      <c r="FA9" s="318"/>
      <c r="FB9" s="318"/>
      <c r="FC9" s="318"/>
      <c r="FD9" s="318"/>
      <c r="FE9" s="318"/>
      <c r="FF9" s="318"/>
      <c r="FG9" s="318"/>
      <c r="FH9" s="318"/>
      <c r="FI9" s="318"/>
      <c r="FJ9" s="318"/>
      <c r="FK9" s="318"/>
      <c r="FL9" s="318"/>
      <c r="FM9" s="318"/>
      <c r="FN9" s="318"/>
      <c r="FO9" s="318"/>
      <c r="FP9" s="318"/>
      <c r="FQ9" s="318"/>
      <c r="FR9" s="318"/>
      <c r="FS9" s="318"/>
      <c r="FT9" s="318"/>
      <c r="FU9" s="318"/>
      <c r="FV9" s="318"/>
      <c r="FW9" s="318"/>
      <c r="FX9" s="318"/>
      <c r="FY9" s="318"/>
      <c r="FZ9" s="318"/>
      <c r="GA9" s="318"/>
      <c r="GB9" s="318"/>
      <c r="GC9" s="318"/>
      <c r="GD9" s="318"/>
      <c r="GE9" s="318"/>
      <c r="GF9" s="318"/>
      <c r="GG9" s="318"/>
      <c r="GH9" s="318"/>
      <c r="GI9" s="318"/>
      <c r="GJ9" s="318"/>
      <c r="GK9" s="318"/>
      <c r="GL9" s="318"/>
      <c r="GM9" s="318"/>
      <c r="GN9" s="318"/>
      <c r="GO9" s="318"/>
      <c r="GP9" s="318"/>
      <c r="GQ9" s="318"/>
      <c r="GR9" s="318"/>
      <c r="GS9" s="318"/>
      <c r="GT9" s="318"/>
      <c r="GU9" s="318"/>
      <c r="GV9" s="318"/>
      <c r="GW9" s="318"/>
      <c r="GX9" s="318"/>
      <c r="GY9" s="318"/>
      <c r="GZ9" s="318"/>
      <c r="HA9" s="318"/>
      <c r="HB9" s="318"/>
      <c r="HC9" s="318"/>
      <c r="HD9" s="318"/>
      <c r="HE9" s="318"/>
      <c r="HF9" s="318"/>
      <c r="HG9" s="318"/>
      <c r="HH9" s="318"/>
      <c r="HI9" s="318"/>
      <c r="HJ9" s="318"/>
      <c r="HK9" s="318"/>
      <c r="HL9" s="318"/>
      <c r="HM9" s="318"/>
      <c r="HN9" s="318"/>
      <c r="HO9" s="318"/>
      <c r="HP9" s="318"/>
      <c r="HQ9" s="318"/>
      <c r="HR9" s="318"/>
      <c r="HS9" s="318"/>
      <c r="HT9" s="318"/>
      <c r="HU9" s="318"/>
      <c r="HV9" s="318"/>
      <c r="HW9" s="318"/>
      <c r="HX9" s="318"/>
      <c r="HY9" s="318"/>
      <c r="HZ9" s="318"/>
      <c r="IA9" s="318"/>
      <c r="IB9" s="318"/>
      <c r="IC9" s="318"/>
    </row>
    <row r="10" spans="1:237" ht="87" customHeight="1" x14ac:dyDescent="0.25">
      <c r="A10" s="545"/>
      <c r="B10" s="545"/>
      <c r="C10" s="545"/>
      <c r="D10" s="545"/>
      <c r="E10" s="545"/>
      <c r="F10" s="545"/>
      <c r="G10" s="545"/>
      <c r="H10" s="545"/>
      <c r="I10" s="550"/>
      <c r="J10" s="550"/>
      <c r="K10" s="550"/>
      <c r="L10" s="550"/>
      <c r="M10" s="550"/>
      <c r="N10" s="325" t="s">
        <v>669</v>
      </c>
      <c r="O10" s="325" t="s">
        <v>670</v>
      </c>
      <c r="P10" s="550"/>
      <c r="Q10" s="550"/>
      <c r="R10" s="550"/>
      <c r="S10" s="550"/>
      <c r="T10" s="550"/>
      <c r="U10" s="327"/>
      <c r="V10" s="550"/>
      <c r="W10" s="550"/>
      <c r="X10" s="559"/>
      <c r="Y10" s="559"/>
      <c r="Z10" s="550"/>
      <c r="AA10" s="550"/>
      <c r="AB10" s="550"/>
      <c r="AC10" s="550"/>
      <c r="AD10" s="559"/>
      <c r="AE10" s="559"/>
      <c r="AF10" s="568"/>
      <c r="AG10" s="613"/>
      <c r="AH10" s="568"/>
      <c r="AI10" s="568"/>
      <c r="AJ10" s="568"/>
      <c r="AK10" s="546"/>
      <c r="AL10" s="568"/>
      <c r="AM10" s="568"/>
      <c r="AN10" s="571"/>
      <c r="AO10" s="545"/>
      <c r="AP10" s="547"/>
      <c r="AQ10" s="318"/>
      <c r="AR10" s="328"/>
      <c r="AS10" s="328"/>
      <c r="AT10" s="318"/>
      <c r="AU10" s="329"/>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8"/>
      <c r="CQ10" s="318"/>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18"/>
      <c r="DV10" s="318"/>
      <c r="DW10" s="318"/>
      <c r="DX10" s="318"/>
      <c r="DY10" s="318"/>
      <c r="DZ10" s="318"/>
      <c r="EA10" s="318"/>
      <c r="EB10" s="318"/>
      <c r="EC10" s="318"/>
      <c r="ED10" s="318"/>
      <c r="EE10" s="318"/>
      <c r="EF10" s="318"/>
      <c r="EG10" s="318"/>
      <c r="EH10" s="318"/>
      <c r="EI10" s="318"/>
      <c r="EJ10" s="318"/>
      <c r="EK10" s="318"/>
      <c r="EL10" s="318"/>
      <c r="EM10" s="318"/>
      <c r="EN10" s="318"/>
      <c r="EO10" s="318"/>
      <c r="EP10" s="318"/>
      <c r="EQ10" s="318"/>
      <c r="ER10" s="318"/>
      <c r="ES10" s="318"/>
      <c r="ET10" s="318"/>
      <c r="EU10" s="318"/>
      <c r="EV10" s="318"/>
      <c r="EW10" s="318"/>
      <c r="EX10" s="318"/>
      <c r="EY10" s="318"/>
      <c r="EZ10" s="318"/>
      <c r="FA10" s="318"/>
      <c r="FB10" s="318"/>
      <c r="FC10" s="318"/>
      <c r="FD10" s="318"/>
      <c r="FE10" s="318"/>
      <c r="FF10" s="318"/>
      <c r="FG10" s="318"/>
      <c r="FH10" s="318"/>
      <c r="FI10" s="318"/>
      <c r="FJ10" s="318"/>
      <c r="FK10" s="318"/>
      <c r="FL10" s="318"/>
      <c r="FM10" s="318"/>
      <c r="FN10" s="318"/>
      <c r="FO10" s="318"/>
      <c r="FP10" s="318"/>
      <c r="FQ10" s="318"/>
      <c r="FR10" s="318"/>
      <c r="FS10" s="318"/>
      <c r="FT10" s="318"/>
      <c r="FU10" s="318"/>
      <c r="FV10" s="318"/>
      <c r="FW10" s="318"/>
      <c r="FX10" s="318"/>
      <c r="FY10" s="318"/>
      <c r="FZ10" s="318"/>
      <c r="GA10" s="318"/>
      <c r="GB10" s="318"/>
      <c r="GC10" s="318"/>
      <c r="GD10" s="318"/>
      <c r="GE10" s="318"/>
      <c r="GF10" s="318"/>
      <c r="GG10" s="318"/>
      <c r="GH10" s="318"/>
      <c r="GI10" s="318"/>
      <c r="GJ10" s="318"/>
      <c r="GK10" s="318"/>
      <c r="GL10" s="318"/>
      <c r="GM10" s="318"/>
      <c r="GN10" s="318"/>
      <c r="GO10" s="318"/>
      <c r="GP10" s="318"/>
      <c r="GQ10" s="318"/>
      <c r="GR10" s="318"/>
      <c r="GS10" s="318"/>
      <c r="GT10" s="318"/>
      <c r="GU10" s="318"/>
      <c r="GV10" s="318"/>
      <c r="GW10" s="318"/>
      <c r="GX10" s="318"/>
      <c r="GY10" s="318"/>
      <c r="GZ10" s="318"/>
      <c r="HA10" s="318"/>
      <c r="HB10" s="318"/>
      <c r="HC10" s="318"/>
      <c r="HD10" s="318"/>
      <c r="HE10" s="318"/>
      <c r="HF10" s="318"/>
      <c r="HG10" s="318"/>
      <c r="HH10" s="318"/>
      <c r="HI10" s="318"/>
      <c r="HJ10" s="318"/>
      <c r="HK10" s="318"/>
      <c r="HL10" s="318"/>
      <c r="HM10" s="318"/>
      <c r="HN10" s="318"/>
      <c r="HO10" s="318"/>
      <c r="HP10" s="318"/>
      <c r="HQ10" s="318"/>
      <c r="HR10" s="318"/>
      <c r="HS10" s="318"/>
      <c r="HT10" s="318"/>
      <c r="HU10" s="318"/>
      <c r="HV10" s="318"/>
      <c r="HW10" s="318"/>
      <c r="HX10" s="318"/>
      <c r="HY10" s="318"/>
      <c r="HZ10" s="318"/>
      <c r="IA10" s="318"/>
      <c r="IB10" s="318"/>
      <c r="IC10" s="318"/>
    </row>
    <row r="11" spans="1:237" ht="27.75" customHeight="1" x14ac:dyDescent="0.25">
      <c r="A11" s="198">
        <v>1</v>
      </c>
      <c r="B11" s="209">
        <v>2</v>
      </c>
      <c r="C11" s="209"/>
      <c r="D11" s="209"/>
      <c r="E11" s="209"/>
      <c r="F11" s="209"/>
      <c r="G11" s="209">
        <v>3</v>
      </c>
      <c r="H11" s="209">
        <v>4</v>
      </c>
      <c r="I11" s="209">
        <v>5</v>
      </c>
      <c r="J11" s="209"/>
      <c r="K11" s="209">
        <v>8</v>
      </c>
      <c r="L11" s="209"/>
      <c r="M11" s="209"/>
      <c r="N11" s="209"/>
      <c r="O11" s="209"/>
      <c r="P11" s="209">
        <v>9</v>
      </c>
      <c r="Q11" s="209">
        <v>632564</v>
      </c>
      <c r="R11" s="209"/>
      <c r="S11" s="209"/>
      <c r="T11" s="209">
        <v>729900</v>
      </c>
      <c r="U11" s="209"/>
      <c r="V11" s="209"/>
      <c r="W11" s="209">
        <v>12</v>
      </c>
      <c r="X11" s="209"/>
      <c r="Y11" s="209"/>
      <c r="Z11" s="209"/>
      <c r="AA11" s="209"/>
      <c r="AB11" s="209">
        <v>6</v>
      </c>
      <c r="AC11" s="209">
        <v>7</v>
      </c>
      <c r="AD11" s="209">
        <v>8</v>
      </c>
      <c r="AE11" s="209">
        <v>9</v>
      </c>
      <c r="AF11" s="209">
        <v>10</v>
      </c>
      <c r="AG11" s="209">
        <v>11</v>
      </c>
      <c r="AH11" s="209">
        <v>12</v>
      </c>
      <c r="AI11" s="209">
        <v>13</v>
      </c>
      <c r="AJ11" s="209">
        <v>14</v>
      </c>
      <c r="AK11" s="209">
        <v>15</v>
      </c>
      <c r="AL11" s="209">
        <v>16</v>
      </c>
      <c r="AM11" s="209">
        <v>17</v>
      </c>
      <c r="AN11" s="330">
        <v>18</v>
      </c>
      <c r="AO11" s="299">
        <v>19</v>
      </c>
      <c r="AP11" s="331">
        <v>13</v>
      </c>
      <c r="AQ11" s="318"/>
      <c r="AR11" s="332"/>
      <c r="AS11" s="332"/>
      <c r="AT11" s="318"/>
      <c r="AU11" s="318"/>
      <c r="AV11" s="326">
        <f>AR12-AK12</f>
        <v>0</v>
      </c>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c r="CQ11" s="318"/>
      <c r="CR11" s="318"/>
      <c r="CS11" s="318"/>
      <c r="CT11" s="318"/>
      <c r="CU11" s="318"/>
      <c r="CV11" s="318"/>
      <c r="CW11" s="318"/>
      <c r="CX11" s="318"/>
      <c r="CY11" s="318"/>
      <c r="CZ11" s="318"/>
      <c r="DA11" s="318"/>
      <c r="DB11" s="318"/>
      <c r="DC11" s="318"/>
      <c r="DD11" s="318"/>
      <c r="DE11" s="318"/>
      <c r="DF11" s="318"/>
      <c r="DG11" s="318"/>
      <c r="DH11" s="318"/>
      <c r="DI11" s="318"/>
      <c r="DJ11" s="318"/>
      <c r="DK11" s="318"/>
      <c r="DL11" s="318"/>
      <c r="DM11" s="318"/>
      <c r="DN11" s="318"/>
      <c r="DO11" s="318"/>
      <c r="DP11" s="318"/>
      <c r="DQ11" s="318"/>
      <c r="DR11" s="318"/>
      <c r="DS11" s="318"/>
      <c r="DT11" s="318"/>
      <c r="DU11" s="318"/>
      <c r="DV11" s="318"/>
      <c r="DW11" s="318"/>
      <c r="DX11" s="318"/>
      <c r="DY11" s="318"/>
      <c r="DZ11" s="318"/>
      <c r="EA11" s="318"/>
      <c r="EB11" s="318"/>
      <c r="EC11" s="318"/>
      <c r="ED11" s="318"/>
      <c r="EE11" s="318"/>
      <c r="EF11" s="318"/>
      <c r="EG11" s="318"/>
      <c r="EH11" s="318"/>
      <c r="EI11" s="318"/>
      <c r="EJ11" s="318"/>
      <c r="EK11" s="318"/>
      <c r="EL11" s="318"/>
      <c r="EM11" s="318"/>
      <c r="EN11" s="318"/>
      <c r="EO11" s="318"/>
      <c r="EP11" s="318"/>
      <c r="EQ11" s="318"/>
      <c r="ER11" s="318"/>
      <c r="ES11" s="318"/>
      <c r="ET11" s="318"/>
      <c r="EU11" s="318"/>
      <c r="EV11" s="318"/>
      <c r="EW11" s="318"/>
      <c r="EX11" s="318"/>
      <c r="EY11" s="318"/>
      <c r="EZ11" s="318"/>
      <c r="FA11" s="318"/>
      <c r="FB11" s="318"/>
      <c r="FC11" s="318"/>
      <c r="FD11" s="318"/>
      <c r="FE11" s="318"/>
      <c r="FF11" s="318"/>
      <c r="FG11" s="318"/>
      <c r="FH11" s="318"/>
      <c r="FI11" s="318"/>
      <c r="FJ11" s="318"/>
      <c r="FK11" s="318"/>
      <c r="FL11" s="318"/>
      <c r="FM11" s="318"/>
      <c r="FN11" s="318"/>
      <c r="FO11" s="318"/>
      <c r="FP11" s="318"/>
      <c r="FQ11" s="318"/>
      <c r="FR11" s="318"/>
      <c r="FS11" s="318"/>
      <c r="FT11" s="318"/>
      <c r="FU11" s="318"/>
      <c r="FV11" s="318"/>
      <c r="FW11" s="318"/>
      <c r="FX11" s="318"/>
      <c r="FY11" s="318"/>
      <c r="FZ11" s="318"/>
      <c r="GA11" s="318"/>
      <c r="GB11" s="318"/>
      <c r="GC11" s="318"/>
      <c r="GD11" s="318"/>
      <c r="GE11" s="318"/>
      <c r="GF11" s="318"/>
      <c r="GG11" s="318"/>
      <c r="GH11" s="318"/>
      <c r="GI11" s="318"/>
      <c r="GJ11" s="318"/>
      <c r="GK11" s="318"/>
      <c r="GL11" s="318"/>
      <c r="GM11" s="318"/>
      <c r="GN11" s="318"/>
      <c r="GO11" s="318"/>
      <c r="GP11" s="318"/>
      <c r="GQ11" s="318"/>
      <c r="GR11" s="318"/>
      <c r="GS11" s="318"/>
      <c r="GT11" s="318"/>
      <c r="GU11" s="318"/>
      <c r="GV11" s="318"/>
      <c r="GW11" s="318"/>
      <c r="GX11" s="318"/>
      <c r="GY11" s="318"/>
      <c r="GZ11" s="318"/>
      <c r="HA11" s="318"/>
      <c r="HB11" s="318"/>
      <c r="HC11" s="318"/>
      <c r="HD11" s="318"/>
      <c r="HE11" s="318"/>
      <c r="HF11" s="318"/>
      <c r="HG11" s="318"/>
      <c r="HH11" s="318"/>
      <c r="HI11" s="318"/>
      <c r="HJ11" s="318"/>
      <c r="HK11" s="318"/>
      <c r="HL11" s="318"/>
      <c r="HM11" s="318"/>
      <c r="HN11" s="318"/>
      <c r="HO11" s="318"/>
      <c r="HP11" s="318"/>
      <c r="HQ11" s="318"/>
      <c r="HR11" s="318"/>
      <c r="HS11" s="318"/>
      <c r="HT11" s="318"/>
      <c r="HU11" s="318"/>
      <c r="HV11" s="318"/>
      <c r="HW11" s="318"/>
      <c r="HX11" s="318"/>
      <c r="HY11" s="318"/>
      <c r="HZ11" s="318"/>
      <c r="IA11" s="318"/>
      <c r="IB11" s="318"/>
      <c r="IC11" s="318"/>
    </row>
    <row r="12" spans="1:237" ht="45.75" customHeight="1" x14ac:dyDescent="0.25">
      <c r="A12" s="198"/>
      <c r="B12" s="219" t="s">
        <v>65</v>
      </c>
      <c r="C12" s="209"/>
      <c r="D12" s="209"/>
      <c r="E12" s="209"/>
      <c r="F12" s="209"/>
      <c r="G12" s="209"/>
      <c r="H12" s="333">
        <f>H13</f>
        <v>391590.75183673471</v>
      </c>
      <c r="I12" s="333">
        <f t="shared" ref="I12:AN12" si="0">I13</f>
        <v>374828.16000000003</v>
      </c>
      <c r="J12" s="333">
        <f t="shared" si="0"/>
        <v>0</v>
      </c>
      <c r="K12" s="333">
        <f t="shared" si="0"/>
        <v>0</v>
      </c>
      <c r="L12" s="333">
        <f t="shared" si="0"/>
        <v>0</v>
      </c>
      <c r="M12" s="333">
        <f t="shared" si="0"/>
        <v>0</v>
      </c>
      <c r="N12" s="333">
        <f t="shared" si="0"/>
        <v>0</v>
      </c>
      <c r="O12" s="333">
        <f t="shared" si="0"/>
        <v>0</v>
      </c>
      <c r="P12" s="333">
        <f t="shared" si="0"/>
        <v>0</v>
      </c>
      <c r="Q12" s="333">
        <f t="shared" si="0"/>
        <v>0</v>
      </c>
      <c r="R12" s="333">
        <f t="shared" si="0"/>
        <v>18</v>
      </c>
      <c r="S12" s="333">
        <f t="shared" si="0"/>
        <v>0</v>
      </c>
      <c r="T12" s="333">
        <f t="shared" si="0"/>
        <v>0</v>
      </c>
      <c r="U12" s="333">
        <f t="shared" si="0"/>
        <v>0</v>
      </c>
      <c r="V12" s="333">
        <f t="shared" si="0"/>
        <v>97472.469387755104</v>
      </c>
      <c r="W12" s="333">
        <f t="shared" si="0"/>
        <v>97319</v>
      </c>
      <c r="X12" s="333">
        <f t="shared" si="0"/>
        <v>0</v>
      </c>
      <c r="Y12" s="333">
        <f t="shared" si="0"/>
        <v>0</v>
      </c>
      <c r="Z12" s="333">
        <f t="shared" si="0"/>
        <v>43539.86</v>
      </c>
      <c r="AA12" s="333">
        <f t="shared" si="0"/>
        <v>3602</v>
      </c>
      <c r="AB12" s="333">
        <f t="shared" si="0"/>
        <v>140928.25183673471</v>
      </c>
      <c r="AC12" s="333">
        <f t="shared" si="0"/>
        <v>213004.36</v>
      </c>
      <c r="AD12" s="333">
        <f t="shared" si="0"/>
        <v>0</v>
      </c>
      <c r="AE12" s="333">
        <f t="shared" si="0"/>
        <v>0</v>
      </c>
      <c r="AF12" s="333">
        <f t="shared" si="0"/>
        <v>0</v>
      </c>
      <c r="AG12" s="333">
        <f t="shared" si="0"/>
        <v>57109</v>
      </c>
      <c r="AH12" s="333">
        <f t="shared" si="0"/>
        <v>0</v>
      </c>
      <c r="AI12" s="333">
        <f t="shared" si="0"/>
        <v>0</v>
      </c>
      <c r="AJ12" s="333">
        <f t="shared" si="0"/>
        <v>0</v>
      </c>
      <c r="AK12" s="333">
        <f>AK13</f>
        <v>159050</v>
      </c>
      <c r="AL12" s="333">
        <f t="shared" si="0"/>
        <v>0</v>
      </c>
      <c r="AM12" s="333">
        <f t="shared" si="0"/>
        <v>0</v>
      </c>
      <c r="AN12" s="333">
        <f t="shared" si="0"/>
        <v>0</v>
      </c>
      <c r="AO12" s="299"/>
      <c r="AP12" s="331"/>
      <c r="AQ12" s="329">
        <f>AC12-AG12-AK12</f>
        <v>-3154.640000000014</v>
      </c>
      <c r="AR12" s="332">
        <v>159050</v>
      </c>
      <c r="AS12" s="332"/>
      <c r="AT12" s="318"/>
      <c r="AU12" s="318"/>
      <c r="AV12" s="329"/>
      <c r="AW12" s="318"/>
      <c r="AX12" s="329"/>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8"/>
      <c r="CF12" s="318"/>
      <c r="CG12" s="318"/>
      <c r="CH12" s="318"/>
      <c r="CI12" s="318"/>
      <c r="CJ12" s="318"/>
      <c r="CK12" s="318"/>
      <c r="CL12" s="318"/>
      <c r="CM12" s="318"/>
      <c r="CN12" s="318"/>
      <c r="CO12" s="318"/>
      <c r="CP12" s="318"/>
      <c r="CQ12" s="318"/>
      <c r="CR12" s="318"/>
      <c r="CS12" s="318"/>
      <c r="CT12" s="318"/>
      <c r="CU12" s="318"/>
      <c r="CV12" s="318"/>
      <c r="CW12" s="318"/>
      <c r="CX12" s="318"/>
      <c r="CY12" s="318"/>
      <c r="CZ12" s="318"/>
      <c r="DA12" s="318"/>
      <c r="DB12" s="318"/>
      <c r="DC12" s="318"/>
      <c r="DD12" s="318"/>
      <c r="DE12" s="318"/>
      <c r="DF12" s="318"/>
      <c r="DG12" s="318"/>
      <c r="DH12" s="318"/>
      <c r="DI12" s="318"/>
      <c r="DJ12" s="318"/>
      <c r="DK12" s="318"/>
      <c r="DL12" s="318"/>
      <c r="DM12" s="318"/>
      <c r="DN12" s="318"/>
      <c r="DO12" s="318"/>
      <c r="DP12" s="318"/>
      <c r="DQ12" s="318"/>
      <c r="DR12" s="318"/>
      <c r="DS12" s="318"/>
      <c r="DT12" s="318"/>
      <c r="DU12" s="318"/>
      <c r="DV12" s="318"/>
      <c r="DW12" s="318"/>
      <c r="DX12" s="318"/>
      <c r="DY12" s="318"/>
      <c r="DZ12" s="318"/>
      <c r="EA12" s="318"/>
      <c r="EB12" s="318"/>
      <c r="EC12" s="318"/>
      <c r="ED12" s="318"/>
      <c r="EE12" s="318"/>
      <c r="EF12" s="318"/>
      <c r="EG12" s="318"/>
      <c r="EH12" s="318"/>
      <c r="EI12" s="318"/>
      <c r="EJ12" s="318"/>
      <c r="EK12" s="318"/>
      <c r="EL12" s="318"/>
      <c r="EM12" s="318"/>
      <c r="EN12" s="318"/>
      <c r="EO12" s="318"/>
      <c r="EP12" s="318"/>
      <c r="EQ12" s="318"/>
      <c r="ER12" s="318"/>
      <c r="ES12" s="318"/>
      <c r="ET12" s="318"/>
      <c r="EU12" s="318"/>
      <c r="EV12" s="318"/>
      <c r="EW12" s="318"/>
      <c r="EX12" s="318"/>
      <c r="EY12" s="318"/>
      <c r="EZ12" s="318"/>
      <c r="FA12" s="318"/>
      <c r="FB12" s="318"/>
      <c r="FC12" s="318"/>
      <c r="FD12" s="318"/>
      <c r="FE12" s="318"/>
      <c r="FF12" s="318"/>
      <c r="FG12" s="318"/>
      <c r="FH12" s="318"/>
      <c r="FI12" s="318"/>
      <c r="FJ12" s="318"/>
      <c r="FK12" s="318"/>
      <c r="FL12" s="318"/>
      <c r="FM12" s="318"/>
      <c r="FN12" s="318"/>
      <c r="FO12" s="318"/>
      <c r="FP12" s="318"/>
      <c r="FQ12" s="318"/>
      <c r="FR12" s="318"/>
      <c r="FS12" s="318"/>
      <c r="FT12" s="318"/>
      <c r="FU12" s="318"/>
      <c r="FV12" s="318"/>
      <c r="FW12" s="318"/>
      <c r="FX12" s="318"/>
      <c r="FY12" s="318"/>
      <c r="FZ12" s="318"/>
      <c r="GA12" s="318"/>
      <c r="GB12" s="318"/>
      <c r="GC12" s="318"/>
      <c r="GD12" s="318"/>
      <c r="GE12" s="318"/>
      <c r="GF12" s="318"/>
      <c r="GG12" s="318"/>
      <c r="GH12" s="318"/>
      <c r="GI12" s="318"/>
      <c r="GJ12" s="318"/>
      <c r="GK12" s="318"/>
      <c r="GL12" s="318"/>
      <c r="GM12" s="318"/>
      <c r="GN12" s="318"/>
      <c r="GO12" s="318"/>
      <c r="GP12" s="318"/>
      <c r="GQ12" s="318"/>
      <c r="GR12" s="318"/>
      <c r="GS12" s="318"/>
      <c r="GT12" s="318"/>
      <c r="GU12" s="318"/>
      <c r="GV12" s="318"/>
      <c r="GW12" s="318"/>
      <c r="GX12" s="318"/>
      <c r="GY12" s="318"/>
      <c r="GZ12" s="318"/>
      <c r="HA12" s="318"/>
      <c r="HB12" s="318"/>
      <c r="HC12" s="318"/>
      <c r="HD12" s="318"/>
      <c r="HE12" s="318"/>
      <c r="HF12" s="318"/>
      <c r="HG12" s="318"/>
      <c r="HH12" s="318"/>
      <c r="HI12" s="318"/>
      <c r="HJ12" s="318"/>
      <c r="HK12" s="318"/>
      <c r="HL12" s="318"/>
      <c r="HM12" s="318"/>
      <c r="HN12" s="318"/>
      <c r="HO12" s="318"/>
      <c r="HP12" s="318"/>
      <c r="HQ12" s="318"/>
      <c r="HR12" s="318"/>
      <c r="HS12" s="318"/>
      <c r="HT12" s="318"/>
      <c r="HU12" s="318"/>
      <c r="HV12" s="318"/>
      <c r="HW12" s="318"/>
      <c r="HX12" s="318"/>
      <c r="HY12" s="318"/>
      <c r="HZ12" s="318"/>
      <c r="IA12" s="318"/>
      <c r="IB12" s="318"/>
      <c r="IC12" s="318"/>
    </row>
    <row r="13" spans="1:237" ht="74.25" customHeight="1" x14ac:dyDescent="0.25">
      <c r="A13" s="334" t="s">
        <v>36</v>
      </c>
      <c r="B13" s="335" t="s">
        <v>671</v>
      </c>
      <c r="C13" s="209"/>
      <c r="D13" s="209"/>
      <c r="E13" s="209"/>
      <c r="F13" s="209"/>
      <c r="G13" s="209"/>
      <c r="H13" s="336">
        <f t="shared" ref="H13:AN13" si="1">H14+H54</f>
        <v>391590.75183673471</v>
      </c>
      <c r="I13" s="336">
        <f t="shared" si="1"/>
        <v>374828.16000000003</v>
      </c>
      <c r="J13" s="336">
        <f t="shared" si="1"/>
        <v>0</v>
      </c>
      <c r="K13" s="336">
        <f t="shared" si="1"/>
        <v>0</v>
      </c>
      <c r="L13" s="336">
        <f t="shared" si="1"/>
        <v>0</v>
      </c>
      <c r="M13" s="336">
        <f t="shared" si="1"/>
        <v>0</v>
      </c>
      <c r="N13" s="336">
        <f t="shared" si="1"/>
        <v>0</v>
      </c>
      <c r="O13" s="336">
        <f t="shared" si="1"/>
        <v>0</v>
      </c>
      <c r="P13" s="336">
        <f t="shared" si="1"/>
        <v>0</v>
      </c>
      <c r="Q13" s="336">
        <f t="shared" si="1"/>
        <v>0</v>
      </c>
      <c r="R13" s="336">
        <f t="shared" si="1"/>
        <v>18</v>
      </c>
      <c r="S13" s="336">
        <f t="shared" si="1"/>
        <v>0</v>
      </c>
      <c r="T13" s="336">
        <f t="shared" si="1"/>
        <v>0</v>
      </c>
      <c r="U13" s="336">
        <f t="shared" si="1"/>
        <v>0</v>
      </c>
      <c r="V13" s="336">
        <f t="shared" si="1"/>
        <v>97472.469387755104</v>
      </c>
      <c r="W13" s="336">
        <f t="shared" si="1"/>
        <v>97319</v>
      </c>
      <c r="X13" s="336">
        <f t="shared" si="1"/>
        <v>0</v>
      </c>
      <c r="Y13" s="336">
        <f t="shared" si="1"/>
        <v>0</v>
      </c>
      <c r="Z13" s="336">
        <f t="shared" si="1"/>
        <v>43539.86</v>
      </c>
      <c r="AA13" s="336">
        <f t="shared" si="1"/>
        <v>3602</v>
      </c>
      <c r="AB13" s="336">
        <f t="shared" si="1"/>
        <v>140928.25183673471</v>
      </c>
      <c r="AC13" s="336">
        <f t="shared" si="1"/>
        <v>213004.36</v>
      </c>
      <c r="AD13" s="336">
        <f t="shared" si="1"/>
        <v>0</v>
      </c>
      <c r="AE13" s="336">
        <f t="shared" si="1"/>
        <v>0</v>
      </c>
      <c r="AF13" s="336">
        <f t="shared" si="1"/>
        <v>0</v>
      </c>
      <c r="AG13" s="336">
        <f t="shared" si="1"/>
        <v>57109</v>
      </c>
      <c r="AH13" s="336">
        <f t="shared" si="1"/>
        <v>0</v>
      </c>
      <c r="AI13" s="336">
        <f t="shared" si="1"/>
        <v>0</v>
      </c>
      <c r="AJ13" s="336">
        <f t="shared" si="1"/>
        <v>0</v>
      </c>
      <c r="AK13" s="336">
        <f>AK14+AK54</f>
        <v>159050</v>
      </c>
      <c r="AL13" s="336">
        <f t="shared" si="1"/>
        <v>0</v>
      </c>
      <c r="AM13" s="336">
        <f t="shared" si="1"/>
        <v>0</v>
      </c>
      <c r="AN13" s="336">
        <f t="shared" si="1"/>
        <v>0</v>
      </c>
      <c r="AO13" s="299"/>
      <c r="AP13" s="337"/>
      <c r="AQ13" s="329">
        <f t="shared" ref="AQ13:AQ84" si="2">AC13-AG13-AK13</f>
        <v>-3154.640000000014</v>
      </c>
      <c r="AR13" s="332"/>
      <c r="AS13" s="332">
        <f>AK12-AR12</f>
        <v>0</v>
      </c>
      <c r="AT13" s="318"/>
      <c r="AU13" s="326">
        <f>AR12-AK12</f>
        <v>0</v>
      </c>
      <c r="AV13" s="329"/>
      <c r="AW13" s="318"/>
      <c r="AX13" s="329"/>
      <c r="AY13" s="318"/>
      <c r="AZ13" s="318"/>
      <c r="BA13" s="318"/>
      <c r="BB13" s="318"/>
      <c r="BC13" s="318"/>
      <c r="BD13" s="318"/>
      <c r="BE13" s="318"/>
      <c r="BF13" s="318"/>
      <c r="BG13" s="318"/>
      <c r="BH13" s="318"/>
      <c r="BI13" s="318"/>
      <c r="BJ13" s="318"/>
      <c r="BK13" s="318"/>
      <c r="BL13" s="318"/>
      <c r="BM13" s="318"/>
      <c r="BN13" s="318"/>
      <c r="BO13" s="318"/>
      <c r="BP13" s="318"/>
      <c r="BQ13" s="318"/>
      <c r="BR13" s="318"/>
      <c r="BS13" s="318"/>
      <c r="BT13" s="318"/>
      <c r="BU13" s="318"/>
      <c r="BV13" s="318"/>
      <c r="BW13" s="318"/>
      <c r="BX13" s="318"/>
      <c r="BY13" s="318"/>
      <c r="BZ13" s="318"/>
      <c r="CA13" s="318"/>
      <c r="CB13" s="318"/>
      <c r="CC13" s="318"/>
      <c r="CD13" s="318"/>
      <c r="CE13" s="318"/>
      <c r="CF13" s="318"/>
      <c r="CG13" s="318"/>
      <c r="CH13" s="318"/>
      <c r="CI13" s="318"/>
      <c r="CJ13" s="318"/>
      <c r="CK13" s="318"/>
      <c r="CL13" s="318"/>
      <c r="CM13" s="318"/>
      <c r="CN13" s="318"/>
      <c r="CO13" s="318"/>
      <c r="CP13" s="318"/>
      <c r="CQ13" s="318"/>
      <c r="CR13" s="318"/>
      <c r="CS13" s="318"/>
      <c r="CT13" s="318"/>
      <c r="CU13" s="318"/>
      <c r="CV13" s="318"/>
      <c r="CW13" s="318"/>
      <c r="CX13" s="318"/>
      <c r="CY13" s="318"/>
      <c r="CZ13" s="318"/>
      <c r="DA13" s="318"/>
      <c r="DB13" s="318"/>
      <c r="DC13" s="318"/>
      <c r="DD13" s="318"/>
      <c r="DE13" s="318"/>
      <c r="DF13" s="318"/>
      <c r="DG13" s="318"/>
      <c r="DH13" s="318"/>
      <c r="DI13" s="318"/>
      <c r="DJ13" s="318"/>
      <c r="DK13" s="318"/>
      <c r="DL13" s="318"/>
      <c r="DM13" s="318"/>
      <c r="DN13" s="318"/>
      <c r="DO13" s="318"/>
      <c r="DP13" s="318"/>
      <c r="DQ13" s="318"/>
      <c r="DR13" s="318"/>
      <c r="DS13" s="318"/>
      <c r="DT13" s="318"/>
      <c r="DU13" s="318"/>
      <c r="DV13" s="318"/>
      <c r="DW13" s="318"/>
      <c r="DX13" s="318"/>
      <c r="DY13" s="318"/>
      <c r="DZ13" s="318"/>
      <c r="EA13" s="318"/>
      <c r="EB13" s="318"/>
      <c r="EC13" s="318"/>
      <c r="ED13" s="318"/>
      <c r="EE13" s="318"/>
      <c r="EF13" s="318"/>
      <c r="EG13" s="318"/>
      <c r="EH13" s="318"/>
      <c r="EI13" s="318"/>
      <c r="EJ13" s="318"/>
      <c r="EK13" s="318"/>
      <c r="EL13" s="318"/>
      <c r="EM13" s="318"/>
      <c r="EN13" s="318"/>
      <c r="EO13" s="318"/>
      <c r="EP13" s="318"/>
      <c r="EQ13" s="318"/>
      <c r="ER13" s="318"/>
      <c r="ES13" s="318"/>
      <c r="ET13" s="318"/>
      <c r="EU13" s="318"/>
      <c r="EV13" s="318"/>
      <c r="EW13" s="318"/>
      <c r="EX13" s="318"/>
      <c r="EY13" s="318"/>
      <c r="EZ13" s="318"/>
      <c r="FA13" s="318"/>
      <c r="FB13" s="318"/>
      <c r="FC13" s="318"/>
      <c r="FD13" s="318"/>
      <c r="FE13" s="318"/>
      <c r="FF13" s="318"/>
      <c r="FG13" s="318"/>
      <c r="FH13" s="318"/>
      <c r="FI13" s="318"/>
      <c r="FJ13" s="318"/>
      <c r="FK13" s="318"/>
      <c r="FL13" s="318"/>
      <c r="FM13" s="318"/>
      <c r="FN13" s="318"/>
      <c r="FO13" s="318"/>
      <c r="FP13" s="318"/>
      <c r="FQ13" s="318"/>
      <c r="FR13" s="318"/>
      <c r="FS13" s="318"/>
      <c r="FT13" s="318"/>
      <c r="FU13" s="318"/>
      <c r="FV13" s="318"/>
      <c r="FW13" s="318"/>
      <c r="FX13" s="318"/>
      <c r="FY13" s="318"/>
      <c r="FZ13" s="318"/>
      <c r="GA13" s="318"/>
      <c r="GB13" s="318"/>
      <c r="GC13" s="318"/>
      <c r="GD13" s="318"/>
      <c r="GE13" s="318"/>
      <c r="GF13" s="318"/>
      <c r="GG13" s="318"/>
      <c r="GH13" s="318"/>
      <c r="GI13" s="318"/>
      <c r="GJ13" s="318"/>
      <c r="GK13" s="318"/>
      <c r="GL13" s="318"/>
      <c r="GM13" s="318"/>
      <c r="GN13" s="318"/>
      <c r="GO13" s="318"/>
      <c r="GP13" s="318"/>
      <c r="GQ13" s="318"/>
      <c r="GR13" s="318"/>
      <c r="GS13" s="318"/>
      <c r="GT13" s="318"/>
      <c r="GU13" s="318"/>
      <c r="GV13" s="318"/>
      <c r="GW13" s="318"/>
      <c r="GX13" s="318"/>
      <c r="GY13" s="318"/>
      <c r="GZ13" s="318"/>
      <c r="HA13" s="318"/>
      <c r="HB13" s="318"/>
      <c r="HC13" s="318"/>
      <c r="HD13" s="318"/>
      <c r="HE13" s="318"/>
      <c r="HF13" s="318"/>
      <c r="HG13" s="318"/>
      <c r="HH13" s="318"/>
      <c r="HI13" s="318"/>
      <c r="HJ13" s="318"/>
      <c r="HK13" s="318"/>
      <c r="HL13" s="318"/>
      <c r="HM13" s="318"/>
      <c r="HN13" s="318"/>
      <c r="HO13" s="318"/>
      <c r="HP13" s="318"/>
      <c r="HQ13" s="318"/>
      <c r="HR13" s="318"/>
      <c r="HS13" s="318"/>
      <c r="HT13" s="318"/>
      <c r="HU13" s="318"/>
      <c r="HV13" s="318"/>
      <c r="HW13" s="318"/>
      <c r="HX13" s="318"/>
      <c r="HY13" s="318"/>
      <c r="HZ13" s="318"/>
      <c r="IA13" s="318"/>
      <c r="IB13" s="318"/>
      <c r="IC13" s="318"/>
    </row>
    <row r="14" spans="1:237" ht="48.75" customHeight="1" x14ac:dyDescent="0.25">
      <c r="A14" s="327" t="s">
        <v>111</v>
      </c>
      <c r="B14" s="338" t="s">
        <v>672</v>
      </c>
      <c r="C14" s="339"/>
      <c r="D14" s="339"/>
      <c r="E14" s="339"/>
      <c r="F14" s="339"/>
      <c r="G14" s="339"/>
      <c r="H14" s="340">
        <f>SUM(H15,H28,H44,H47,H52)</f>
        <v>306964.48653061222</v>
      </c>
      <c r="I14" s="340">
        <f t="shared" ref="I14:AK14" si="3">SUM(I15,I28,I44,I47,I52)</f>
        <v>306701.16000000003</v>
      </c>
      <c r="J14" s="340">
        <f t="shared" si="3"/>
        <v>0</v>
      </c>
      <c r="K14" s="340">
        <f t="shared" si="3"/>
        <v>0</v>
      </c>
      <c r="L14" s="340">
        <f t="shared" si="3"/>
        <v>0</v>
      </c>
      <c r="M14" s="340">
        <f t="shared" si="3"/>
        <v>0</v>
      </c>
      <c r="N14" s="340">
        <f t="shared" si="3"/>
        <v>0</v>
      </c>
      <c r="O14" s="340">
        <f t="shared" si="3"/>
        <v>0</v>
      </c>
      <c r="P14" s="340">
        <f t="shared" si="3"/>
        <v>0</v>
      </c>
      <c r="Q14" s="340">
        <f t="shared" si="3"/>
        <v>0</v>
      </c>
      <c r="R14" s="340">
        <f t="shared" si="3"/>
        <v>12</v>
      </c>
      <c r="S14" s="340">
        <f t="shared" si="3"/>
        <v>0</v>
      </c>
      <c r="T14" s="340">
        <f t="shared" si="3"/>
        <v>0</v>
      </c>
      <c r="U14" s="340">
        <f t="shared" si="3"/>
        <v>0</v>
      </c>
      <c r="V14" s="340">
        <f t="shared" si="3"/>
        <v>31846.204081632648</v>
      </c>
      <c r="W14" s="340">
        <f t="shared" si="3"/>
        <v>31746</v>
      </c>
      <c r="X14" s="340">
        <f t="shared" si="3"/>
        <v>0</v>
      </c>
      <c r="Y14" s="340">
        <f t="shared" si="3"/>
        <v>0</v>
      </c>
      <c r="Z14" s="340">
        <f t="shared" si="3"/>
        <v>43539.86</v>
      </c>
      <c r="AA14" s="340">
        <f t="shared" si="3"/>
        <v>0</v>
      </c>
      <c r="AB14" s="340">
        <f t="shared" si="3"/>
        <v>75301.986530612252</v>
      </c>
      <c r="AC14" s="340">
        <f t="shared" si="3"/>
        <v>148479.35999999999</v>
      </c>
      <c r="AD14" s="340">
        <f t="shared" si="3"/>
        <v>0</v>
      </c>
      <c r="AE14" s="340">
        <f t="shared" si="3"/>
        <v>0</v>
      </c>
      <c r="AF14" s="340">
        <f t="shared" si="3"/>
        <v>0</v>
      </c>
      <c r="AG14" s="340">
        <f t="shared" si="3"/>
        <v>56581</v>
      </c>
      <c r="AH14" s="340">
        <f t="shared" si="3"/>
        <v>0</v>
      </c>
      <c r="AI14" s="340">
        <f t="shared" si="3"/>
        <v>0</v>
      </c>
      <c r="AJ14" s="340">
        <f t="shared" si="3"/>
        <v>0</v>
      </c>
      <c r="AK14" s="340">
        <f t="shared" si="3"/>
        <v>91875.16</v>
      </c>
      <c r="AL14" s="340">
        <f>SUM(AL15,AL28,AL47)</f>
        <v>0</v>
      </c>
      <c r="AM14" s="340">
        <f>SUM(AM15,AM28,AM47)</f>
        <v>0</v>
      </c>
      <c r="AN14" s="341">
        <f>SUM(AN15,AN28,AN47)</f>
        <v>0</v>
      </c>
      <c r="AO14" s="342"/>
      <c r="AQ14" s="329">
        <f t="shared" si="2"/>
        <v>23.199999999982538</v>
      </c>
      <c r="AR14" s="332"/>
      <c r="AT14" s="343"/>
      <c r="AU14" s="343"/>
    </row>
    <row r="15" spans="1:237" ht="58.5" customHeight="1" x14ac:dyDescent="0.25">
      <c r="A15" s="344" t="s">
        <v>32</v>
      </c>
      <c r="B15" s="345" t="s">
        <v>673</v>
      </c>
      <c r="C15" s="345"/>
      <c r="D15" s="345"/>
      <c r="E15" s="345"/>
      <c r="F15" s="345"/>
      <c r="G15" s="346"/>
      <c r="H15" s="347">
        <f t="shared" ref="H15:AN15" si="4">H16+H26</f>
        <v>37403</v>
      </c>
      <c r="I15" s="347">
        <f t="shared" si="4"/>
        <v>37156</v>
      </c>
      <c r="J15" s="347">
        <f t="shared" si="4"/>
        <v>0</v>
      </c>
      <c r="K15" s="347">
        <f t="shared" si="4"/>
        <v>0</v>
      </c>
      <c r="L15" s="347">
        <f t="shared" si="4"/>
        <v>0</v>
      </c>
      <c r="M15" s="347">
        <f t="shared" si="4"/>
        <v>0</v>
      </c>
      <c r="N15" s="347">
        <f t="shared" si="4"/>
        <v>0</v>
      </c>
      <c r="O15" s="347">
        <f t="shared" si="4"/>
        <v>0</v>
      </c>
      <c r="P15" s="347">
        <f t="shared" si="4"/>
        <v>0</v>
      </c>
      <c r="Q15" s="347">
        <f t="shared" si="4"/>
        <v>0</v>
      </c>
      <c r="R15" s="347">
        <f t="shared" si="4"/>
        <v>4</v>
      </c>
      <c r="S15" s="347">
        <f t="shared" si="4"/>
        <v>0</v>
      </c>
      <c r="T15" s="347">
        <f t="shared" si="4"/>
        <v>0</v>
      </c>
      <c r="U15" s="347">
        <f t="shared" si="4"/>
        <v>0</v>
      </c>
      <c r="V15" s="347">
        <f t="shared" si="4"/>
        <v>13276</v>
      </c>
      <c r="W15" s="347">
        <f t="shared" si="4"/>
        <v>13276</v>
      </c>
      <c r="X15" s="347">
        <f t="shared" si="4"/>
        <v>0</v>
      </c>
      <c r="Y15" s="347">
        <f t="shared" si="4"/>
        <v>0</v>
      </c>
      <c r="Z15" s="347">
        <f t="shared" si="4"/>
        <v>8380.2000000000007</v>
      </c>
      <c r="AA15" s="347">
        <f t="shared" si="4"/>
        <v>0</v>
      </c>
      <c r="AB15" s="347">
        <f t="shared" si="4"/>
        <v>21656</v>
      </c>
      <c r="AC15" s="347">
        <f t="shared" si="4"/>
        <v>35302.699999999997</v>
      </c>
      <c r="AD15" s="347">
        <f t="shared" si="4"/>
        <v>0</v>
      </c>
      <c r="AE15" s="347">
        <f t="shared" si="4"/>
        <v>0</v>
      </c>
      <c r="AF15" s="347">
        <f t="shared" si="4"/>
        <v>0</v>
      </c>
      <c r="AG15" s="347">
        <f t="shared" si="4"/>
        <v>7081</v>
      </c>
      <c r="AH15" s="347">
        <f t="shared" si="4"/>
        <v>0</v>
      </c>
      <c r="AI15" s="347">
        <f t="shared" si="4"/>
        <v>0</v>
      </c>
      <c r="AJ15" s="347">
        <f t="shared" si="4"/>
        <v>0</v>
      </c>
      <c r="AK15" s="347">
        <f>AK16+AK26</f>
        <v>28198.5</v>
      </c>
      <c r="AL15" s="347">
        <f t="shared" si="4"/>
        <v>0</v>
      </c>
      <c r="AM15" s="347">
        <f t="shared" si="4"/>
        <v>0</v>
      </c>
      <c r="AN15" s="347">
        <f t="shared" si="4"/>
        <v>0</v>
      </c>
      <c r="AO15" s="348"/>
      <c r="AQ15" s="329">
        <f t="shared" si="2"/>
        <v>23.19999999999709</v>
      </c>
      <c r="AR15" s="332"/>
      <c r="AS15" s="349">
        <f>AK13-AK14-AK55</f>
        <v>3177.8399999999965</v>
      </c>
    </row>
    <row r="16" spans="1:237" ht="58.5" customHeight="1" x14ac:dyDescent="0.25">
      <c r="A16" s="344" t="s">
        <v>92</v>
      </c>
      <c r="B16" s="345" t="s">
        <v>674</v>
      </c>
      <c r="C16" s="345"/>
      <c r="D16" s="345"/>
      <c r="E16" s="345"/>
      <c r="F16" s="345"/>
      <c r="G16" s="346"/>
      <c r="H16" s="347">
        <f>SUM(H17:H25)</f>
        <v>29380</v>
      </c>
      <c r="I16" s="347">
        <f t="shared" ref="I16:AJ16" si="5">SUM(I17:I25)</f>
        <v>29133</v>
      </c>
      <c r="J16" s="347">
        <f t="shared" si="5"/>
        <v>0</v>
      </c>
      <c r="K16" s="347">
        <f t="shared" si="5"/>
        <v>0</v>
      </c>
      <c r="L16" s="347">
        <f t="shared" si="5"/>
        <v>0</v>
      </c>
      <c r="M16" s="347">
        <f t="shared" si="5"/>
        <v>0</v>
      </c>
      <c r="N16" s="347">
        <f t="shared" si="5"/>
        <v>0</v>
      </c>
      <c r="O16" s="347">
        <f t="shared" si="5"/>
        <v>0</v>
      </c>
      <c r="P16" s="347">
        <f t="shared" si="5"/>
        <v>0</v>
      </c>
      <c r="Q16" s="347">
        <f t="shared" si="5"/>
        <v>0</v>
      </c>
      <c r="R16" s="347">
        <f t="shared" si="5"/>
        <v>4</v>
      </c>
      <c r="S16" s="347">
        <f t="shared" si="5"/>
        <v>0</v>
      </c>
      <c r="T16" s="347">
        <f t="shared" si="5"/>
        <v>0</v>
      </c>
      <c r="U16" s="347">
        <f t="shared" si="5"/>
        <v>0</v>
      </c>
      <c r="V16" s="347">
        <f t="shared" si="5"/>
        <v>5253</v>
      </c>
      <c r="W16" s="347">
        <f t="shared" si="5"/>
        <v>5253</v>
      </c>
      <c r="X16" s="347">
        <f t="shared" si="5"/>
        <v>0</v>
      </c>
      <c r="Y16" s="347">
        <f t="shared" si="5"/>
        <v>0</v>
      </c>
      <c r="Z16" s="347">
        <f t="shared" si="5"/>
        <v>8380.2000000000007</v>
      </c>
      <c r="AA16" s="347">
        <f t="shared" si="5"/>
        <v>0</v>
      </c>
      <c r="AB16" s="347">
        <f t="shared" si="5"/>
        <v>13633</v>
      </c>
      <c r="AC16" s="347">
        <f t="shared" si="5"/>
        <v>27279.7</v>
      </c>
      <c r="AD16" s="347">
        <f t="shared" si="5"/>
        <v>0</v>
      </c>
      <c r="AE16" s="347">
        <f t="shared" si="5"/>
        <v>0</v>
      </c>
      <c r="AF16" s="347">
        <f t="shared" si="5"/>
        <v>0</v>
      </c>
      <c r="AG16" s="347">
        <f>SUM(AG17:AG25)</f>
        <v>7081</v>
      </c>
      <c r="AH16" s="347">
        <f t="shared" si="5"/>
        <v>0</v>
      </c>
      <c r="AI16" s="347">
        <f t="shared" si="5"/>
        <v>0</v>
      </c>
      <c r="AJ16" s="347">
        <f t="shared" si="5"/>
        <v>0</v>
      </c>
      <c r="AK16" s="347">
        <f>SUM(AK17:AK25)</f>
        <v>20198.5</v>
      </c>
      <c r="AL16" s="347">
        <f>SUM(AL17:AL24)</f>
        <v>0</v>
      </c>
      <c r="AM16" s="347">
        <f t="shared" ref="AM16:AN16" si="6">SUM(AM17:AM24)</f>
        <v>0</v>
      </c>
      <c r="AN16" s="347">
        <f t="shared" si="6"/>
        <v>0</v>
      </c>
      <c r="AO16" s="487"/>
      <c r="AQ16" s="329">
        <f t="shared" si="2"/>
        <v>0.2000000000007276</v>
      </c>
      <c r="AR16" s="332"/>
      <c r="AS16" s="349"/>
    </row>
    <row r="17" spans="1:45" ht="96.75" customHeight="1" x14ac:dyDescent="0.25">
      <c r="A17" s="350" t="s">
        <v>138</v>
      </c>
      <c r="B17" s="351" t="s">
        <v>675</v>
      </c>
      <c r="C17" s="351"/>
      <c r="D17" s="351"/>
      <c r="E17" s="351"/>
      <c r="F17" s="351"/>
      <c r="G17" s="346" t="s">
        <v>676</v>
      </c>
      <c r="H17" s="352">
        <v>1500</v>
      </c>
      <c r="I17" s="352">
        <v>1500</v>
      </c>
      <c r="J17" s="353">
        <f>K17+P17</f>
        <v>0</v>
      </c>
      <c r="K17" s="354"/>
      <c r="L17" s="355"/>
      <c r="M17" s="355"/>
      <c r="N17" s="355"/>
      <c r="O17" s="355"/>
      <c r="P17" s="355"/>
      <c r="Q17" s="355"/>
      <c r="R17" s="356">
        <v>1</v>
      </c>
      <c r="S17" s="356"/>
      <c r="T17" s="353">
        <f>K17+P17+S17</f>
        <v>0</v>
      </c>
      <c r="U17" s="347">
        <f>K17+P17+T17</f>
        <v>0</v>
      </c>
      <c r="V17" s="352">
        <v>1500</v>
      </c>
      <c r="W17" s="352">
        <v>1500</v>
      </c>
      <c r="X17" s="352"/>
      <c r="Y17" s="352"/>
      <c r="Z17" s="353">
        <f t="shared" ref="Z17:Z23" si="7">IF(AC17&gt;W17,AC17-W17,0)</f>
        <v>0</v>
      </c>
      <c r="AA17" s="353">
        <f t="shared" ref="AA17:AA23" si="8">IF(AC17&lt;W17,W17-AC17,0)</f>
        <v>0</v>
      </c>
      <c r="AB17" s="352">
        <v>1500</v>
      </c>
      <c r="AC17" s="352">
        <v>1500</v>
      </c>
      <c r="AD17" s="352"/>
      <c r="AE17" s="352"/>
      <c r="AF17" s="352"/>
      <c r="AG17" s="353">
        <f t="shared" ref="AG17:AG23" si="9">K17+P17+S17</f>
        <v>0</v>
      </c>
      <c r="AH17" s="352"/>
      <c r="AI17" s="352"/>
      <c r="AJ17" s="352"/>
      <c r="AK17" s="353">
        <v>1500</v>
      </c>
      <c r="AL17" s="352"/>
      <c r="AM17" s="352"/>
      <c r="AN17" s="357"/>
      <c r="AO17" s="487" t="s">
        <v>792</v>
      </c>
      <c r="AQ17" s="329">
        <f t="shared" si="2"/>
        <v>0</v>
      </c>
      <c r="AR17" s="332"/>
      <c r="AS17" s="349"/>
    </row>
    <row r="18" spans="1:45" ht="96.75" customHeight="1" x14ac:dyDescent="0.25">
      <c r="A18" s="350" t="s">
        <v>650</v>
      </c>
      <c r="B18" s="351" t="s">
        <v>677</v>
      </c>
      <c r="C18" s="351"/>
      <c r="D18" s="351"/>
      <c r="E18" s="351"/>
      <c r="F18" s="351"/>
      <c r="G18" s="346" t="s">
        <v>678</v>
      </c>
      <c r="H18" s="352">
        <v>1500</v>
      </c>
      <c r="I18" s="352">
        <v>1500</v>
      </c>
      <c r="J18" s="353">
        <f>K18+P18</f>
        <v>0</v>
      </c>
      <c r="K18" s="354"/>
      <c r="L18" s="355"/>
      <c r="M18" s="355"/>
      <c r="N18" s="355"/>
      <c r="O18" s="355"/>
      <c r="P18" s="355"/>
      <c r="Q18" s="355"/>
      <c r="R18" s="356">
        <v>1</v>
      </c>
      <c r="S18" s="356"/>
      <c r="T18" s="353">
        <f>K18+P18+S18</f>
        <v>0</v>
      </c>
      <c r="U18" s="347">
        <f>K18+P18+T18</f>
        <v>0</v>
      </c>
      <c r="V18" s="352">
        <v>1500</v>
      </c>
      <c r="W18" s="352">
        <v>1500</v>
      </c>
      <c r="X18" s="352"/>
      <c r="Y18" s="352"/>
      <c r="Z18" s="353">
        <f t="shared" si="7"/>
        <v>0</v>
      </c>
      <c r="AA18" s="353">
        <f t="shared" si="8"/>
        <v>0</v>
      </c>
      <c r="AB18" s="352">
        <v>1500</v>
      </c>
      <c r="AC18" s="352">
        <v>1500</v>
      </c>
      <c r="AD18" s="352"/>
      <c r="AE18" s="352"/>
      <c r="AF18" s="352"/>
      <c r="AG18" s="353">
        <f t="shared" si="9"/>
        <v>0</v>
      </c>
      <c r="AH18" s="352"/>
      <c r="AI18" s="352"/>
      <c r="AJ18" s="352"/>
      <c r="AK18" s="353">
        <v>1500</v>
      </c>
      <c r="AL18" s="352"/>
      <c r="AM18" s="352"/>
      <c r="AN18" s="357"/>
      <c r="AO18" s="487" t="s">
        <v>792</v>
      </c>
      <c r="AQ18" s="329">
        <f t="shared" si="2"/>
        <v>0</v>
      </c>
      <c r="AR18" s="332"/>
      <c r="AS18" s="349"/>
    </row>
    <row r="19" spans="1:45" ht="96.75" customHeight="1" x14ac:dyDescent="0.25">
      <c r="A19" s="350" t="s">
        <v>208</v>
      </c>
      <c r="B19" s="358" t="s">
        <v>679</v>
      </c>
      <c r="C19" s="358"/>
      <c r="D19" s="358"/>
      <c r="E19" s="358"/>
      <c r="F19" s="358"/>
      <c r="G19" s="346" t="s">
        <v>680</v>
      </c>
      <c r="H19" s="352">
        <v>1000</v>
      </c>
      <c r="I19" s="352">
        <v>753</v>
      </c>
      <c r="J19" s="353">
        <f>K19+P19</f>
        <v>0</v>
      </c>
      <c r="K19" s="354"/>
      <c r="L19" s="355"/>
      <c r="M19" s="355"/>
      <c r="N19" s="355"/>
      <c r="O19" s="355"/>
      <c r="P19" s="355"/>
      <c r="Q19" s="355"/>
      <c r="R19" s="356">
        <v>1</v>
      </c>
      <c r="S19" s="356"/>
      <c r="T19" s="353">
        <f>K19+P19+S19</f>
        <v>0</v>
      </c>
      <c r="U19" s="347">
        <f>K19+P19+T19</f>
        <v>0</v>
      </c>
      <c r="V19" s="352">
        <v>753</v>
      </c>
      <c r="W19" s="352">
        <v>753</v>
      </c>
      <c r="X19" s="352"/>
      <c r="Y19" s="352"/>
      <c r="Z19" s="353">
        <f t="shared" si="7"/>
        <v>0</v>
      </c>
      <c r="AA19" s="353">
        <f t="shared" si="8"/>
        <v>0</v>
      </c>
      <c r="AB19" s="352">
        <v>753</v>
      </c>
      <c r="AC19" s="352">
        <v>753</v>
      </c>
      <c r="AD19" s="352"/>
      <c r="AE19" s="352"/>
      <c r="AF19" s="352"/>
      <c r="AG19" s="353">
        <f t="shared" si="9"/>
        <v>0</v>
      </c>
      <c r="AH19" s="352"/>
      <c r="AI19" s="352"/>
      <c r="AJ19" s="352"/>
      <c r="AK19" s="353">
        <v>753</v>
      </c>
      <c r="AL19" s="352"/>
      <c r="AM19" s="352"/>
      <c r="AN19" s="357"/>
      <c r="AO19" s="487" t="s">
        <v>792</v>
      </c>
      <c r="AQ19" s="329">
        <f t="shared" si="2"/>
        <v>0</v>
      </c>
      <c r="AR19" s="332"/>
      <c r="AS19" s="349"/>
    </row>
    <row r="20" spans="1:45" ht="96.75" customHeight="1" x14ac:dyDescent="0.25">
      <c r="A20" s="350" t="s">
        <v>681</v>
      </c>
      <c r="B20" s="358" t="s">
        <v>682</v>
      </c>
      <c r="C20" s="358"/>
      <c r="D20" s="358"/>
      <c r="E20" s="358"/>
      <c r="F20" s="358"/>
      <c r="G20" s="346" t="s">
        <v>683</v>
      </c>
      <c r="H20" s="352">
        <v>1500</v>
      </c>
      <c r="I20" s="352">
        <v>1500</v>
      </c>
      <c r="J20" s="353">
        <f>K20+P20</f>
        <v>0</v>
      </c>
      <c r="K20" s="354"/>
      <c r="L20" s="355"/>
      <c r="M20" s="355"/>
      <c r="N20" s="355"/>
      <c r="O20" s="355"/>
      <c r="P20" s="355"/>
      <c r="Q20" s="355"/>
      <c r="R20" s="356">
        <v>1</v>
      </c>
      <c r="S20" s="356"/>
      <c r="T20" s="353">
        <f>K20+P20+S20</f>
        <v>0</v>
      </c>
      <c r="U20" s="347">
        <f>K20+P20+T20</f>
        <v>0</v>
      </c>
      <c r="V20" s="352">
        <v>1500</v>
      </c>
      <c r="W20" s="352">
        <v>1500</v>
      </c>
      <c r="X20" s="352"/>
      <c r="Y20" s="352"/>
      <c r="Z20" s="353">
        <f t="shared" si="7"/>
        <v>0</v>
      </c>
      <c r="AA20" s="353">
        <f t="shared" si="8"/>
        <v>0</v>
      </c>
      <c r="AB20" s="352">
        <v>1500</v>
      </c>
      <c r="AC20" s="352">
        <v>1500</v>
      </c>
      <c r="AD20" s="352"/>
      <c r="AE20" s="352"/>
      <c r="AF20" s="352"/>
      <c r="AG20" s="353">
        <f t="shared" si="9"/>
        <v>0</v>
      </c>
      <c r="AH20" s="352"/>
      <c r="AI20" s="352"/>
      <c r="AJ20" s="352"/>
      <c r="AK20" s="353">
        <v>1500</v>
      </c>
      <c r="AL20" s="352"/>
      <c r="AM20" s="352"/>
      <c r="AN20" s="357"/>
      <c r="AO20" s="487" t="s">
        <v>792</v>
      </c>
      <c r="AQ20" s="329">
        <f t="shared" si="2"/>
        <v>0</v>
      </c>
      <c r="AR20" s="332"/>
      <c r="AS20" s="349"/>
    </row>
    <row r="21" spans="1:45" ht="96.75" customHeight="1" x14ac:dyDescent="0.25">
      <c r="A21" s="350" t="s">
        <v>684</v>
      </c>
      <c r="B21" s="359" t="s">
        <v>685</v>
      </c>
      <c r="C21" s="358"/>
      <c r="D21" s="358"/>
      <c r="E21" s="358"/>
      <c r="F21" s="358"/>
      <c r="G21" s="346" t="s">
        <v>686</v>
      </c>
      <c r="H21" s="352">
        <v>4000</v>
      </c>
      <c r="I21" s="352">
        <v>4000</v>
      </c>
      <c r="J21" s="352"/>
      <c r="K21" s="352"/>
      <c r="L21" s="352"/>
      <c r="M21" s="352"/>
      <c r="N21" s="352"/>
      <c r="O21" s="352"/>
      <c r="P21" s="352"/>
      <c r="Q21" s="352"/>
      <c r="R21" s="352"/>
      <c r="S21" s="352"/>
      <c r="T21" s="352"/>
      <c r="U21" s="352"/>
      <c r="V21" s="352"/>
      <c r="W21" s="352"/>
      <c r="X21" s="352"/>
      <c r="Y21" s="352"/>
      <c r="Z21" s="352">
        <f t="shared" si="7"/>
        <v>4000.2</v>
      </c>
      <c r="AA21" s="352">
        <f t="shared" si="8"/>
        <v>0</v>
      </c>
      <c r="AB21" s="352">
        <v>4000</v>
      </c>
      <c r="AC21" s="352">
        <v>4000.2</v>
      </c>
      <c r="AD21" s="352"/>
      <c r="AE21" s="352"/>
      <c r="AF21" s="352"/>
      <c r="AG21" s="352">
        <f t="shared" si="9"/>
        <v>0</v>
      </c>
      <c r="AH21" s="352"/>
      <c r="AI21" s="352"/>
      <c r="AJ21" s="352"/>
      <c r="AK21" s="353">
        <v>4000</v>
      </c>
      <c r="AL21" s="352"/>
      <c r="AM21" s="352"/>
      <c r="AN21" s="357"/>
      <c r="AO21" s="487" t="s">
        <v>792</v>
      </c>
      <c r="AQ21" s="329">
        <f t="shared" si="2"/>
        <v>0.1999999999998181</v>
      </c>
      <c r="AR21" s="332"/>
      <c r="AS21" s="349"/>
    </row>
    <row r="22" spans="1:45" ht="96.75" customHeight="1" x14ac:dyDescent="0.25">
      <c r="A22" s="350" t="s">
        <v>687</v>
      </c>
      <c r="B22" s="359" t="s">
        <v>688</v>
      </c>
      <c r="C22" s="358"/>
      <c r="D22" s="358"/>
      <c r="E22" s="358"/>
      <c r="F22" s="358"/>
      <c r="G22" s="346" t="s">
        <v>689</v>
      </c>
      <c r="H22" s="352">
        <v>2500</v>
      </c>
      <c r="I22" s="352">
        <v>2500</v>
      </c>
      <c r="J22" s="352"/>
      <c r="K22" s="352"/>
      <c r="L22" s="352"/>
      <c r="M22" s="352"/>
      <c r="N22" s="352"/>
      <c r="O22" s="352"/>
      <c r="P22" s="352"/>
      <c r="Q22" s="352"/>
      <c r="R22" s="352"/>
      <c r="S22" s="352"/>
      <c r="T22" s="352"/>
      <c r="U22" s="352"/>
      <c r="V22" s="352"/>
      <c r="W22" s="352"/>
      <c r="X22" s="352"/>
      <c r="Y22" s="352"/>
      <c r="Z22" s="352">
        <f t="shared" si="7"/>
        <v>2500</v>
      </c>
      <c r="AA22" s="352">
        <f t="shared" si="8"/>
        <v>0</v>
      </c>
      <c r="AB22" s="352">
        <v>2500</v>
      </c>
      <c r="AC22" s="352">
        <v>2500</v>
      </c>
      <c r="AD22" s="352"/>
      <c r="AE22" s="352"/>
      <c r="AF22" s="352"/>
      <c r="AG22" s="352">
        <f t="shared" si="9"/>
        <v>0</v>
      </c>
      <c r="AH22" s="352"/>
      <c r="AI22" s="352"/>
      <c r="AJ22" s="352"/>
      <c r="AK22" s="353">
        <v>2500</v>
      </c>
      <c r="AL22" s="352"/>
      <c r="AM22" s="352"/>
      <c r="AN22" s="357"/>
      <c r="AO22" s="487" t="s">
        <v>821</v>
      </c>
      <c r="AQ22" s="329">
        <f t="shared" si="2"/>
        <v>0</v>
      </c>
      <c r="AR22" s="332"/>
      <c r="AS22" s="349"/>
    </row>
    <row r="23" spans="1:45" ht="96.75" customHeight="1" x14ac:dyDescent="0.25">
      <c r="A23" s="350" t="s">
        <v>690</v>
      </c>
      <c r="B23" s="359" t="s">
        <v>691</v>
      </c>
      <c r="C23" s="360"/>
      <c r="D23" s="360"/>
      <c r="E23" s="360"/>
      <c r="F23" s="360"/>
      <c r="G23" s="361" t="s">
        <v>692</v>
      </c>
      <c r="H23" s="352">
        <v>1880</v>
      </c>
      <c r="I23" s="352">
        <v>1880</v>
      </c>
      <c r="J23" s="352"/>
      <c r="K23" s="352"/>
      <c r="L23" s="352"/>
      <c r="M23" s="352"/>
      <c r="N23" s="352"/>
      <c r="O23" s="352"/>
      <c r="P23" s="352"/>
      <c r="Q23" s="352"/>
      <c r="R23" s="352"/>
      <c r="S23" s="352"/>
      <c r="T23" s="352"/>
      <c r="U23" s="352"/>
      <c r="V23" s="352"/>
      <c r="W23" s="352"/>
      <c r="X23" s="352"/>
      <c r="Y23" s="352"/>
      <c r="Z23" s="352">
        <f t="shared" si="7"/>
        <v>1880</v>
      </c>
      <c r="AA23" s="352">
        <f t="shared" si="8"/>
        <v>0</v>
      </c>
      <c r="AB23" s="352">
        <v>1880</v>
      </c>
      <c r="AC23" s="352">
        <v>1880</v>
      </c>
      <c r="AD23" s="352"/>
      <c r="AE23" s="352"/>
      <c r="AF23" s="352"/>
      <c r="AG23" s="352">
        <f t="shared" si="9"/>
        <v>0</v>
      </c>
      <c r="AH23" s="362"/>
      <c r="AI23" s="362"/>
      <c r="AJ23" s="362"/>
      <c r="AK23" s="353">
        <v>1880</v>
      </c>
      <c r="AL23" s="362"/>
      <c r="AM23" s="362"/>
      <c r="AN23" s="363"/>
      <c r="AO23" s="487" t="s">
        <v>822</v>
      </c>
      <c r="AQ23" s="329">
        <f t="shared" si="2"/>
        <v>0</v>
      </c>
      <c r="AR23" s="332"/>
      <c r="AS23" s="349"/>
    </row>
    <row r="24" spans="1:45" ht="115.5" customHeight="1" x14ac:dyDescent="0.25">
      <c r="A24" s="350" t="s">
        <v>693</v>
      </c>
      <c r="B24" s="359" t="s">
        <v>694</v>
      </c>
      <c r="C24" s="360"/>
      <c r="D24" s="360"/>
      <c r="E24" s="360"/>
      <c r="F24" s="360"/>
      <c r="G24" s="361" t="s">
        <v>695</v>
      </c>
      <c r="H24" s="352">
        <v>8500</v>
      </c>
      <c r="I24" s="352">
        <v>8500</v>
      </c>
      <c r="J24" s="352"/>
      <c r="K24" s="352"/>
      <c r="L24" s="352"/>
      <c r="M24" s="352"/>
      <c r="N24" s="352"/>
      <c r="O24" s="352"/>
      <c r="P24" s="352"/>
      <c r="Q24" s="352"/>
      <c r="R24" s="352"/>
      <c r="S24" s="352"/>
      <c r="T24" s="352"/>
      <c r="U24" s="352"/>
      <c r="V24" s="352"/>
      <c r="W24" s="352"/>
      <c r="X24" s="352"/>
      <c r="Y24" s="352"/>
      <c r="Z24" s="352"/>
      <c r="AA24" s="352"/>
      <c r="AB24" s="352"/>
      <c r="AC24" s="352">
        <v>6646.5</v>
      </c>
      <c r="AD24" s="352"/>
      <c r="AE24" s="352"/>
      <c r="AF24" s="352"/>
      <c r="AG24" s="352">
        <v>2500</v>
      </c>
      <c r="AH24" s="362"/>
      <c r="AI24" s="362"/>
      <c r="AJ24" s="362"/>
      <c r="AK24" s="353">
        <v>4146.5</v>
      </c>
      <c r="AL24" s="362"/>
      <c r="AM24" s="362"/>
      <c r="AN24" s="363"/>
      <c r="AO24" s="486" t="s">
        <v>819</v>
      </c>
      <c r="AQ24" s="329">
        <f t="shared" si="2"/>
        <v>0</v>
      </c>
      <c r="AR24" s="332"/>
      <c r="AS24" s="349"/>
    </row>
    <row r="25" spans="1:45" ht="112.5" customHeight="1" x14ac:dyDescent="0.25">
      <c r="A25" s="350" t="s">
        <v>779</v>
      </c>
      <c r="B25" s="359" t="s">
        <v>778</v>
      </c>
      <c r="C25" s="360"/>
      <c r="D25" s="360"/>
      <c r="E25" s="360"/>
      <c r="F25" s="360"/>
      <c r="G25" s="361" t="s">
        <v>780</v>
      </c>
      <c r="H25" s="451">
        <v>7000</v>
      </c>
      <c r="I25" s="451">
        <v>7000</v>
      </c>
      <c r="J25" s="352"/>
      <c r="K25" s="352"/>
      <c r="L25" s="352"/>
      <c r="M25" s="352"/>
      <c r="N25" s="352"/>
      <c r="O25" s="352"/>
      <c r="P25" s="352"/>
      <c r="Q25" s="352"/>
      <c r="R25" s="352"/>
      <c r="S25" s="352"/>
      <c r="T25" s="352"/>
      <c r="U25" s="352"/>
      <c r="V25" s="352"/>
      <c r="W25" s="352"/>
      <c r="X25" s="352"/>
      <c r="Y25" s="352"/>
      <c r="Z25" s="352"/>
      <c r="AA25" s="352"/>
      <c r="AB25" s="352"/>
      <c r="AC25" s="352">
        <v>7000</v>
      </c>
      <c r="AD25" s="352"/>
      <c r="AE25" s="352"/>
      <c r="AF25" s="352"/>
      <c r="AG25" s="352">
        <v>4581</v>
      </c>
      <c r="AH25" s="362"/>
      <c r="AI25" s="362"/>
      <c r="AJ25" s="362"/>
      <c r="AK25" s="353">
        <f>AC25-AG25</f>
        <v>2419</v>
      </c>
      <c r="AL25" s="362"/>
      <c r="AM25" s="362"/>
      <c r="AN25" s="363"/>
      <c r="AO25" s="486" t="s">
        <v>820</v>
      </c>
      <c r="AQ25" s="329">
        <f t="shared" si="2"/>
        <v>0</v>
      </c>
      <c r="AR25" s="332"/>
      <c r="AS25" s="349">
        <v>4000</v>
      </c>
    </row>
    <row r="26" spans="1:45" ht="48.75" customHeight="1" x14ac:dyDescent="0.25">
      <c r="A26" s="364" t="s">
        <v>93</v>
      </c>
      <c r="B26" s="365" t="s">
        <v>696</v>
      </c>
      <c r="C26" s="365"/>
      <c r="D26" s="365"/>
      <c r="E26" s="365"/>
      <c r="F26" s="365"/>
      <c r="G26" s="366"/>
      <c r="H26" s="347">
        <f t="shared" ref="H26:AN26" si="10">H27</f>
        <v>8023</v>
      </c>
      <c r="I26" s="347">
        <f t="shared" si="10"/>
        <v>8023</v>
      </c>
      <c r="J26" s="347">
        <f t="shared" si="10"/>
        <v>0</v>
      </c>
      <c r="K26" s="347">
        <f t="shared" si="10"/>
        <v>0</v>
      </c>
      <c r="L26" s="347">
        <f t="shared" si="10"/>
        <v>0</v>
      </c>
      <c r="M26" s="347">
        <f t="shared" si="10"/>
        <v>0</v>
      </c>
      <c r="N26" s="347">
        <f t="shared" si="10"/>
        <v>0</v>
      </c>
      <c r="O26" s="347">
        <f t="shared" si="10"/>
        <v>0</v>
      </c>
      <c r="P26" s="347">
        <f t="shared" si="10"/>
        <v>0</v>
      </c>
      <c r="Q26" s="347">
        <f t="shared" si="10"/>
        <v>0</v>
      </c>
      <c r="R26" s="347">
        <f t="shared" si="10"/>
        <v>0</v>
      </c>
      <c r="S26" s="347">
        <f t="shared" si="10"/>
        <v>0</v>
      </c>
      <c r="T26" s="347">
        <f t="shared" si="10"/>
        <v>0</v>
      </c>
      <c r="U26" s="347">
        <f t="shared" si="10"/>
        <v>0</v>
      </c>
      <c r="V26" s="347">
        <f t="shared" si="10"/>
        <v>8023</v>
      </c>
      <c r="W26" s="347">
        <f t="shared" si="10"/>
        <v>8023</v>
      </c>
      <c r="X26" s="347">
        <f t="shared" si="10"/>
        <v>0</v>
      </c>
      <c r="Y26" s="347">
        <f t="shared" si="10"/>
        <v>0</v>
      </c>
      <c r="Z26" s="347">
        <f t="shared" si="10"/>
        <v>0</v>
      </c>
      <c r="AA26" s="347">
        <f t="shared" si="10"/>
        <v>0</v>
      </c>
      <c r="AB26" s="347">
        <f t="shared" si="10"/>
        <v>8023</v>
      </c>
      <c r="AC26" s="347">
        <f t="shared" si="10"/>
        <v>8023</v>
      </c>
      <c r="AD26" s="347">
        <f t="shared" si="10"/>
        <v>0</v>
      </c>
      <c r="AE26" s="347">
        <f t="shared" si="10"/>
        <v>0</v>
      </c>
      <c r="AF26" s="347">
        <f t="shared" si="10"/>
        <v>0</v>
      </c>
      <c r="AG26" s="347">
        <f t="shared" si="10"/>
        <v>0</v>
      </c>
      <c r="AH26" s="347">
        <f t="shared" si="10"/>
        <v>0</v>
      </c>
      <c r="AI26" s="347">
        <f t="shared" si="10"/>
        <v>0</v>
      </c>
      <c r="AJ26" s="347">
        <f t="shared" si="10"/>
        <v>0</v>
      </c>
      <c r="AK26" s="347">
        <f>AK27</f>
        <v>8000</v>
      </c>
      <c r="AL26" s="347">
        <f t="shared" si="10"/>
        <v>0</v>
      </c>
      <c r="AM26" s="347">
        <f t="shared" si="10"/>
        <v>0</v>
      </c>
      <c r="AN26" s="367">
        <f t="shared" si="10"/>
        <v>0</v>
      </c>
      <c r="AO26" s="368"/>
      <c r="AQ26" s="329">
        <f t="shared" si="2"/>
        <v>23</v>
      </c>
      <c r="AR26" s="332"/>
      <c r="AS26" s="349">
        <f>AS25-AK25</f>
        <v>1581</v>
      </c>
    </row>
    <row r="27" spans="1:45" ht="132" customHeight="1" x14ac:dyDescent="0.25">
      <c r="A27" s="369">
        <v>1</v>
      </c>
      <c r="B27" s="370" t="s">
        <v>697</v>
      </c>
      <c r="C27" s="370"/>
      <c r="D27" s="370"/>
      <c r="E27" s="370"/>
      <c r="F27" s="370"/>
      <c r="G27" s="361" t="s">
        <v>698</v>
      </c>
      <c r="H27" s="352">
        <v>8023</v>
      </c>
      <c r="I27" s="352">
        <v>8023</v>
      </c>
      <c r="J27" s="371"/>
      <c r="K27" s="372"/>
      <c r="L27" s="373"/>
      <c r="M27" s="373"/>
      <c r="N27" s="373"/>
      <c r="O27" s="373"/>
      <c r="P27" s="373"/>
      <c r="Q27" s="373"/>
      <c r="R27" s="374"/>
      <c r="S27" s="374"/>
      <c r="T27" s="353">
        <f>K27+P27+S27</f>
        <v>0</v>
      </c>
      <c r="U27" s="375"/>
      <c r="V27" s="352">
        <v>8023</v>
      </c>
      <c r="W27" s="352">
        <v>8023</v>
      </c>
      <c r="X27" s="376"/>
      <c r="Y27" s="376"/>
      <c r="Z27" s="353">
        <f>IF(AC27&gt;W27,AC27-W27,0)</f>
        <v>0</v>
      </c>
      <c r="AA27" s="353">
        <f>IF(AC27&lt;W27,W27-AC27,0)</f>
        <v>0</v>
      </c>
      <c r="AB27" s="352">
        <v>8023</v>
      </c>
      <c r="AC27" s="352">
        <v>8023</v>
      </c>
      <c r="AD27" s="376"/>
      <c r="AE27" s="376"/>
      <c r="AF27" s="376"/>
      <c r="AG27" s="353">
        <f>K27+P27+S27</f>
        <v>0</v>
      </c>
      <c r="AH27" s="376"/>
      <c r="AI27" s="376"/>
      <c r="AJ27" s="376"/>
      <c r="AK27" s="353">
        <v>8000</v>
      </c>
      <c r="AL27" s="376"/>
      <c r="AM27" s="376"/>
      <c r="AN27" s="376"/>
      <c r="AO27" s="454" t="s">
        <v>799</v>
      </c>
      <c r="AQ27" s="329">
        <f t="shared" si="2"/>
        <v>23</v>
      </c>
      <c r="AR27" s="332"/>
      <c r="AS27" s="349"/>
    </row>
    <row r="28" spans="1:45" ht="94.5" customHeight="1" x14ac:dyDescent="0.25">
      <c r="A28" s="344" t="s">
        <v>33</v>
      </c>
      <c r="B28" s="345" t="s">
        <v>699</v>
      </c>
      <c r="C28" s="345"/>
      <c r="D28" s="345"/>
      <c r="E28" s="345"/>
      <c r="F28" s="345"/>
      <c r="G28" s="346"/>
      <c r="H28" s="347">
        <f>H29</f>
        <v>192840.32653061225</v>
      </c>
      <c r="I28" s="347">
        <f t="shared" ref="I28:AN28" si="11">I29</f>
        <v>192824</v>
      </c>
      <c r="J28" s="347">
        <f t="shared" si="11"/>
        <v>0</v>
      </c>
      <c r="K28" s="347">
        <f t="shared" si="11"/>
        <v>0</v>
      </c>
      <c r="L28" s="347">
        <f t="shared" si="11"/>
        <v>0</v>
      </c>
      <c r="M28" s="347">
        <f t="shared" si="11"/>
        <v>0</v>
      </c>
      <c r="N28" s="347">
        <f t="shared" si="11"/>
        <v>0</v>
      </c>
      <c r="O28" s="347">
        <f t="shared" si="11"/>
        <v>0</v>
      </c>
      <c r="P28" s="347">
        <f t="shared" si="11"/>
        <v>0</v>
      </c>
      <c r="Q28" s="347">
        <f t="shared" si="11"/>
        <v>0</v>
      </c>
      <c r="R28" s="347">
        <f t="shared" si="11"/>
        <v>5</v>
      </c>
      <c r="S28" s="347">
        <f t="shared" si="11"/>
        <v>0</v>
      </c>
      <c r="T28" s="347">
        <f t="shared" si="11"/>
        <v>0</v>
      </c>
      <c r="U28" s="347">
        <f t="shared" si="11"/>
        <v>0</v>
      </c>
      <c r="V28" s="347">
        <f t="shared" si="11"/>
        <v>10022.448979591836</v>
      </c>
      <c r="W28" s="347">
        <f t="shared" si="11"/>
        <v>9950</v>
      </c>
      <c r="X28" s="347">
        <f t="shared" si="11"/>
        <v>0</v>
      </c>
      <c r="Y28" s="347">
        <f t="shared" si="11"/>
        <v>0</v>
      </c>
      <c r="Z28" s="347">
        <f t="shared" si="11"/>
        <v>25603.5</v>
      </c>
      <c r="AA28" s="347">
        <f t="shared" si="11"/>
        <v>0</v>
      </c>
      <c r="AB28" s="347">
        <f t="shared" si="11"/>
        <v>35569.826530612248</v>
      </c>
      <c r="AC28" s="347">
        <f t="shared" si="11"/>
        <v>36553.5</v>
      </c>
      <c r="AD28" s="347">
        <f t="shared" si="11"/>
        <v>0</v>
      </c>
      <c r="AE28" s="347">
        <f t="shared" si="11"/>
        <v>0</v>
      </c>
      <c r="AF28" s="347">
        <f t="shared" si="11"/>
        <v>0</v>
      </c>
      <c r="AG28" s="347">
        <f t="shared" si="11"/>
        <v>0</v>
      </c>
      <c r="AH28" s="347">
        <f t="shared" si="11"/>
        <v>0</v>
      </c>
      <c r="AI28" s="347">
        <f t="shared" si="11"/>
        <v>0</v>
      </c>
      <c r="AJ28" s="347">
        <f t="shared" si="11"/>
        <v>0</v>
      </c>
      <c r="AK28" s="347">
        <f>AK29</f>
        <v>36553.5</v>
      </c>
      <c r="AL28" s="347">
        <f t="shared" si="11"/>
        <v>0</v>
      </c>
      <c r="AM28" s="347">
        <f t="shared" si="11"/>
        <v>0</v>
      </c>
      <c r="AN28" s="367">
        <f t="shared" si="11"/>
        <v>0</v>
      </c>
      <c r="AO28" s="457"/>
      <c r="AQ28" s="329">
        <f t="shared" si="2"/>
        <v>0</v>
      </c>
      <c r="AR28" s="332"/>
      <c r="AS28" s="349"/>
    </row>
    <row r="29" spans="1:45" ht="58.5" customHeight="1" x14ac:dyDescent="0.25">
      <c r="A29" s="344" t="s">
        <v>700</v>
      </c>
      <c r="B29" s="345" t="s">
        <v>701</v>
      </c>
      <c r="C29" s="345"/>
      <c r="D29" s="345"/>
      <c r="E29" s="345"/>
      <c r="F29" s="345"/>
      <c r="G29" s="346"/>
      <c r="H29" s="377">
        <f>SUM(H30:H43)</f>
        <v>192840.32653061225</v>
      </c>
      <c r="I29" s="377">
        <f t="shared" ref="I29:AN29" si="12">SUM(I30:I43)</f>
        <v>192824</v>
      </c>
      <c r="J29" s="377">
        <f t="shared" si="12"/>
        <v>0</v>
      </c>
      <c r="K29" s="377">
        <f t="shared" si="12"/>
        <v>0</v>
      </c>
      <c r="L29" s="377">
        <f t="shared" si="12"/>
        <v>0</v>
      </c>
      <c r="M29" s="377">
        <f t="shared" si="12"/>
        <v>0</v>
      </c>
      <c r="N29" s="377">
        <f t="shared" si="12"/>
        <v>0</v>
      </c>
      <c r="O29" s="377">
        <f t="shared" si="12"/>
        <v>0</v>
      </c>
      <c r="P29" s="377">
        <f t="shared" si="12"/>
        <v>0</v>
      </c>
      <c r="Q29" s="377">
        <f t="shared" si="12"/>
        <v>0</v>
      </c>
      <c r="R29" s="377">
        <f t="shared" si="12"/>
        <v>5</v>
      </c>
      <c r="S29" s="377">
        <f t="shared" si="12"/>
        <v>0</v>
      </c>
      <c r="T29" s="377">
        <f t="shared" si="12"/>
        <v>0</v>
      </c>
      <c r="U29" s="377">
        <f t="shared" si="12"/>
        <v>0</v>
      </c>
      <c r="V29" s="377">
        <f t="shared" si="12"/>
        <v>10022.448979591836</v>
      </c>
      <c r="W29" s="377">
        <f t="shared" si="12"/>
        <v>9950</v>
      </c>
      <c r="X29" s="377">
        <f t="shared" si="12"/>
        <v>0</v>
      </c>
      <c r="Y29" s="377">
        <f t="shared" si="12"/>
        <v>0</v>
      </c>
      <c r="Z29" s="377">
        <f t="shared" si="12"/>
        <v>25603.5</v>
      </c>
      <c r="AA29" s="377">
        <f t="shared" si="12"/>
        <v>0</v>
      </c>
      <c r="AB29" s="377">
        <f t="shared" si="12"/>
        <v>35569.826530612248</v>
      </c>
      <c r="AC29" s="377">
        <f t="shared" si="12"/>
        <v>36553.5</v>
      </c>
      <c r="AD29" s="377">
        <f t="shared" si="12"/>
        <v>0</v>
      </c>
      <c r="AE29" s="377">
        <f t="shared" si="12"/>
        <v>0</v>
      </c>
      <c r="AF29" s="377">
        <f t="shared" si="12"/>
        <v>0</v>
      </c>
      <c r="AG29" s="377">
        <f t="shared" si="12"/>
        <v>0</v>
      </c>
      <c r="AH29" s="377">
        <f t="shared" si="12"/>
        <v>0</v>
      </c>
      <c r="AI29" s="377">
        <f t="shared" si="12"/>
        <v>0</v>
      </c>
      <c r="AJ29" s="377">
        <f t="shared" si="12"/>
        <v>0</v>
      </c>
      <c r="AK29" s="377">
        <f t="shared" si="12"/>
        <v>36553.5</v>
      </c>
      <c r="AL29" s="377">
        <f t="shared" si="12"/>
        <v>0</v>
      </c>
      <c r="AM29" s="377">
        <f t="shared" si="12"/>
        <v>0</v>
      </c>
      <c r="AN29" s="377">
        <f t="shared" si="12"/>
        <v>0</v>
      </c>
      <c r="AO29" s="361"/>
      <c r="AQ29" s="329">
        <f t="shared" si="2"/>
        <v>0</v>
      </c>
      <c r="AR29" s="332"/>
      <c r="AS29" s="349"/>
    </row>
    <row r="30" spans="1:45" ht="96.75" customHeight="1" x14ac:dyDescent="0.25">
      <c r="A30" s="379">
        <v>1</v>
      </c>
      <c r="B30" s="380" t="s">
        <v>702</v>
      </c>
      <c r="C30" s="380"/>
      <c r="D30" s="380"/>
      <c r="E30" s="380"/>
      <c r="F30" s="380"/>
      <c r="G30" s="346" t="s">
        <v>703</v>
      </c>
      <c r="H30" s="352">
        <v>2400</v>
      </c>
      <c r="I30" s="352">
        <v>2400</v>
      </c>
      <c r="J30" s="353">
        <f>K30+P30</f>
        <v>0</v>
      </c>
      <c r="K30" s="354"/>
      <c r="L30" s="355"/>
      <c r="M30" s="355"/>
      <c r="N30" s="355"/>
      <c r="O30" s="355"/>
      <c r="P30" s="355"/>
      <c r="Q30" s="355"/>
      <c r="R30" s="356">
        <v>1</v>
      </c>
      <c r="S30" s="356"/>
      <c r="T30" s="353">
        <f>K30+P30+S30</f>
        <v>0</v>
      </c>
      <c r="U30" s="347">
        <f>K30+P30+T30</f>
        <v>0</v>
      </c>
      <c r="V30" s="352">
        <v>2400</v>
      </c>
      <c r="W30" s="352">
        <v>2400</v>
      </c>
      <c r="X30" s="352"/>
      <c r="Y30" s="352"/>
      <c r="Z30" s="353">
        <f t="shared" ref="Z30:Z40" si="13">IF(AC30&gt;W30,AC30-W30,0)</f>
        <v>0</v>
      </c>
      <c r="AA30" s="353">
        <f t="shared" ref="AA30:AA40" si="14">IF(AC30&lt;W30,W30-AC30,0)</f>
        <v>0</v>
      </c>
      <c r="AB30" s="352">
        <v>2400</v>
      </c>
      <c r="AC30" s="352">
        <v>2400</v>
      </c>
      <c r="AD30" s="352"/>
      <c r="AE30" s="352"/>
      <c r="AF30" s="352"/>
      <c r="AG30" s="353">
        <f t="shared" ref="AG30:AG40" si="15">K30+P30+S30</f>
        <v>0</v>
      </c>
      <c r="AH30" s="352"/>
      <c r="AI30" s="352"/>
      <c r="AJ30" s="352"/>
      <c r="AK30" s="353">
        <v>2400</v>
      </c>
      <c r="AL30" s="352"/>
      <c r="AM30" s="352"/>
      <c r="AN30" s="357"/>
      <c r="AO30" s="384" t="s">
        <v>823</v>
      </c>
      <c r="AQ30" s="329">
        <f t="shared" si="2"/>
        <v>0</v>
      </c>
      <c r="AR30" s="332"/>
      <c r="AS30" s="349"/>
    </row>
    <row r="31" spans="1:45" ht="96.75" customHeight="1" x14ac:dyDescent="0.25">
      <c r="A31" s="379">
        <v>2</v>
      </c>
      <c r="B31" s="380" t="s">
        <v>704</v>
      </c>
      <c r="C31" s="380"/>
      <c r="D31" s="380"/>
      <c r="E31" s="380"/>
      <c r="F31" s="380"/>
      <c r="G31" s="346" t="s">
        <v>705</v>
      </c>
      <c r="H31" s="352">
        <v>1600</v>
      </c>
      <c r="I31" s="352">
        <v>1600</v>
      </c>
      <c r="J31" s="353">
        <f>K31+P31</f>
        <v>0</v>
      </c>
      <c r="K31" s="354"/>
      <c r="L31" s="355"/>
      <c r="M31" s="355"/>
      <c r="N31" s="355"/>
      <c r="O31" s="355"/>
      <c r="P31" s="355"/>
      <c r="Q31" s="355"/>
      <c r="R31" s="356">
        <v>1</v>
      </c>
      <c r="S31" s="356"/>
      <c r="T31" s="353">
        <f>K31+P31+S31</f>
        <v>0</v>
      </c>
      <c r="U31" s="347">
        <f>K31+P31+T31</f>
        <v>0</v>
      </c>
      <c r="V31" s="352">
        <v>1600</v>
      </c>
      <c r="W31" s="352">
        <v>1600</v>
      </c>
      <c r="X31" s="352"/>
      <c r="Y31" s="352"/>
      <c r="Z31" s="353">
        <f t="shared" si="13"/>
        <v>0</v>
      </c>
      <c r="AA31" s="353">
        <f t="shared" si="14"/>
        <v>0</v>
      </c>
      <c r="AB31" s="352">
        <v>1600</v>
      </c>
      <c r="AC31" s="352">
        <v>1600</v>
      </c>
      <c r="AD31" s="352"/>
      <c r="AE31" s="352"/>
      <c r="AF31" s="352"/>
      <c r="AG31" s="353">
        <f t="shared" si="15"/>
        <v>0</v>
      </c>
      <c r="AH31" s="352"/>
      <c r="AI31" s="352"/>
      <c r="AJ31" s="352"/>
      <c r="AK31" s="353">
        <v>1600</v>
      </c>
      <c r="AL31" s="352"/>
      <c r="AM31" s="352"/>
      <c r="AN31" s="357"/>
      <c r="AO31" s="384" t="s">
        <v>824</v>
      </c>
      <c r="AQ31" s="329">
        <f t="shared" si="2"/>
        <v>0</v>
      </c>
      <c r="AR31" s="332"/>
      <c r="AS31" s="349"/>
    </row>
    <row r="32" spans="1:45" ht="96.75" customHeight="1" x14ac:dyDescent="0.25">
      <c r="A32" s="379">
        <v>3</v>
      </c>
      <c r="B32" s="380" t="s">
        <v>706</v>
      </c>
      <c r="C32" s="380"/>
      <c r="D32" s="380"/>
      <c r="E32" s="380"/>
      <c r="F32" s="380"/>
      <c r="G32" s="346" t="s">
        <v>707</v>
      </c>
      <c r="H32" s="352">
        <f>I32*100/98</f>
        <v>816.32653061224494</v>
      </c>
      <c r="I32" s="352">
        <v>800</v>
      </c>
      <c r="J32" s="353">
        <f>K32+P32</f>
        <v>0</v>
      </c>
      <c r="K32" s="354"/>
      <c r="L32" s="355"/>
      <c r="M32" s="355"/>
      <c r="N32" s="355"/>
      <c r="O32" s="355"/>
      <c r="P32" s="355"/>
      <c r="Q32" s="355"/>
      <c r="R32" s="356">
        <v>1</v>
      </c>
      <c r="S32" s="356"/>
      <c r="T32" s="353">
        <f>K32+P32+S32</f>
        <v>0</v>
      </c>
      <c r="U32" s="347">
        <f>K32+P32+T32</f>
        <v>0</v>
      </c>
      <c r="V32" s="352">
        <f>W32*100/98</f>
        <v>816.32653061224494</v>
      </c>
      <c r="W32" s="352">
        <v>800</v>
      </c>
      <c r="X32" s="352"/>
      <c r="Y32" s="352"/>
      <c r="Z32" s="353">
        <f t="shared" si="13"/>
        <v>0</v>
      </c>
      <c r="AA32" s="353">
        <f t="shared" si="14"/>
        <v>0</v>
      </c>
      <c r="AB32" s="352">
        <f>AC32*100/98</f>
        <v>816.32653061224494</v>
      </c>
      <c r="AC32" s="352">
        <v>800</v>
      </c>
      <c r="AD32" s="352"/>
      <c r="AE32" s="352"/>
      <c r="AF32" s="352"/>
      <c r="AG32" s="353">
        <f t="shared" si="15"/>
        <v>0</v>
      </c>
      <c r="AH32" s="352"/>
      <c r="AI32" s="352"/>
      <c r="AJ32" s="352"/>
      <c r="AK32" s="353">
        <v>800</v>
      </c>
      <c r="AL32" s="352"/>
      <c r="AM32" s="352"/>
      <c r="AN32" s="357"/>
      <c r="AO32" s="384" t="s">
        <v>825</v>
      </c>
      <c r="AQ32" s="329">
        <f t="shared" si="2"/>
        <v>0</v>
      </c>
      <c r="AR32" s="332"/>
      <c r="AS32" s="349"/>
    </row>
    <row r="33" spans="1:45" ht="96.75" customHeight="1" x14ac:dyDescent="0.25">
      <c r="A33" s="379">
        <v>4</v>
      </c>
      <c r="B33" s="351" t="s">
        <v>708</v>
      </c>
      <c r="C33" s="351"/>
      <c r="D33" s="351"/>
      <c r="E33" s="351"/>
      <c r="F33" s="351"/>
      <c r="G33" s="346" t="s">
        <v>709</v>
      </c>
      <c r="H33" s="352">
        <v>2400</v>
      </c>
      <c r="I33" s="352">
        <v>2400</v>
      </c>
      <c r="J33" s="353">
        <f>K33+P33</f>
        <v>0</v>
      </c>
      <c r="K33" s="354"/>
      <c r="L33" s="355"/>
      <c r="M33" s="355"/>
      <c r="N33" s="355"/>
      <c r="O33" s="355"/>
      <c r="P33" s="355"/>
      <c r="Q33" s="355"/>
      <c r="R33" s="356">
        <v>1</v>
      </c>
      <c r="S33" s="356"/>
      <c r="T33" s="353">
        <f>K33+P33+S33</f>
        <v>0</v>
      </c>
      <c r="U33" s="347">
        <f>K33+P33+T33</f>
        <v>0</v>
      </c>
      <c r="V33" s="352">
        <v>2400</v>
      </c>
      <c r="W33" s="352">
        <v>2400</v>
      </c>
      <c r="X33" s="352"/>
      <c r="Y33" s="352"/>
      <c r="Z33" s="353">
        <f t="shared" si="13"/>
        <v>0</v>
      </c>
      <c r="AA33" s="353">
        <f t="shared" si="14"/>
        <v>0</v>
      </c>
      <c r="AB33" s="352">
        <v>2400</v>
      </c>
      <c r="AC33" s="352">
        <v>2400</v>
      </c>
      <c r="AD33" s="352"/>
      <c r="AE33" s="352"/>
      <c r="AF33" s="352"/>
      <c r="AG33" s="353">
        <f t="shared" si="15"/>
        <v>0</v>
      </c>
      <c r="AH33" s="352"/>
      <c r="AI33" s="352"/>
      <c r="AJ33" s="352"/>
      <c r="AK33" s="353">
        <v>2400</v>
      </c>
      <c r="AL33" s="352"/>
      <c r="AM33" s="352"/>
      <c r="AN33" s="357"/>
      <c r="AO33" s="384" t="s">
        <v>826</v>
      </c>
      <c r="AQ33" s="329">
        <f t="shared" si="2"/>
        <v>0</v>
      </c>
      <c r="AR33" s="332"/>
      <c r="AS33" s="349"/>
    </row>
    <row r="34" spans="1:45" ht="96.75" customHeight="1" x14ac:dyDescent="0.25">
      <c r="A34" s="379">
        <v>5</v>
      </c>
      <c r="B34" s="381" t="s">
        <v>710</v>
      </c>
      <c r="C34" s="351"/>
      <c r="D34" s="351"/>
      <c r="E34" s="351"/>
      <c r="F34" s="351"/>
      <c r="G34" s="382" t="s">
        <v>711</v>
      </c>
      <c r="H34" s="352">
        <v>800</v>
      </c>
      <c r="I34" s="352">
        <v>800</v>
      </c>
      <c r="J34" s="352"/>
      <c r="K34" s="352"/>
      <c r="L34" s="352"/>
      <c r="M34" s="352"/>
      <c r="N34" s="352"/>
      <c r="O34" s="352"/>
      <c r="P34" s="352"/>
      <c r="Q34" s="352"/>
      <c r="R34" s="352"/>
      <c r="S34" s="352"/>
      <c r="T34" s="352"/>
      <c r="U34" s="352"/>
      <c r="V34" s="352"/>
      <c r="W34" s="352"/>
      <c r="X34" s="352"/>
      <c r="Y34" s="352"/>
      <c r="Z34" s="352">
        <f t="shared" si="13"/>
        <v>800</v>
      </c>
      <c r="AA34" s="352">
        <f t="shared" si="14"/>
        <v>0</v>
      </c>
      <c r="AB34" s="352">
        <f t="shared" ref="AB34:AB40" si="16">AC34</f>
        <v>800</v>
      </c>
      <c r="AC34" s="352">
        <v>800</v>
      </c>
      <c r="AD34" s="352"/>
      <c r="AE34" s="352"/>
      <c r="AF34" s="352"/>
      <c r="AG34" s="352">
        <f t="shared" si="15"/>
        <v>0</v>
      </c>
      <c r="AH34" s="352"/>
      <c r="AI34" s="352"/>
      <c r="AJ34" s="352"/>
      <c r="AK34" s="353">
        <v>800</v>
      </c>
      <c r="AL34" s="352"/>
      <c r="AM34" s="352"/>
      <c r="AN34" s="357"/>
      <c r="AO34" s="384" t="s">
        <v>827</v>
      </c>
      <c r="AQ34" s="329">
        <f t="shared" si="2"/>
        <v>0</v>
      </c>
      <c r="AR34" s="332"/>
      <c r="AS34" s="349"/>
    </row>
    <row r="35" spans="1:45" ht="96.75" customHeight="1" x14ac:dyDescent="0.25">
      <c r="A35" s="379">
        <v>6</v>
      </c>
      <c r="B35" s="381" t="s">
        <v>712</v>
      </c>
      <c r="C35" s="351"/>
      <c r="D35" s="351"/>
      <c r="E35" s="351"/>
      <c r="F35" s="351"/>
      <c r="G35" s="382" t="s">
        <v>713</v>
      </c>
      <c r="H35" s="352">
        <v>1600</v>
      </c>
      <c r="I35" s="352">
        <v>1600</v>
      </c>
      <c r="J35" s="352"/>
      <c r="K35" s="352"/>
      <c r="L35" s="352"/>
      <c r="M35" s="352"/>
      <c r="N35" s="352"/>
      <c r="O35" s="352"/>
      <c r="P35" s="352"/>
      <c r="Q35" s="352"/>
      <c r="R35" s="352"/>
      <c r="S35" s="352"/>
      <c r="T35" s="352"/>
      <c r="U35" s="352"/>
      <c r="V35" s="352"/>
      <c r="W35" s="352"/>
      <c r="X35" s="352"/>
      <c r="Y35" s="352"/>
      <c r="Z35" s="352">
        <f t="shared" si="13"/>
        <v>1600</v>
      </c>
      <c r="AA35" s="352">
        <f t="shared" si="14"/>
        <v>0</v>
      </c>
      <c r="AB35" s="352">
        <f t="shared" si="16"/>
        <v>1600</v>
      </c>
      <c r="AC35" s="352">
        <v>1600</v>
      </c>
      <c r="AD35" s="352"/>
      <c r="AE35" s="352"/>
      <c r="AF35" s="352"/>
      <c r="AG35" s="352">
        <f t="shared" si="15"/>
        <v>0</v>
      </c>
      <c r="AH35" s="352"/>
      <c r="AI35" s="352"/>
      <c r="AJ35" s="352"/>
      <c r="AK35" s="353">
        <v>1600</v>
      </c>
      <c r="AL35" s="352"/>
      <c r="AM35" s="352"/>
      <c r="AN35" s="357"/>
      <c r="AO35" s="384" t="s">
        <v>826</v>
      </c>
      <c r="AQ35" s="329">
        <f t="shared" si="2"/>
        <v>0</v>
      </c>
      <c r="AR35" s="332"/>
      <c r="AS35" s="349"/>
    </row>
    <row r="36" spans="1:45" ht="96.75" customHeight="1" x14ac:dyDescent="0.25">
      <c r="A36" s="379">
        <v>7</v>
      </c>
      <c r="B36" s="381" t="s">
        <v>714</v>
      </c>
      <c r="C36" s="351"/>
      <c r="D36" s="351"/>
      <c r="E36" s="351"/>
      <c r="F36" s="351"/>
      <c r="G36" s="382" t="s">
        <v>715</v>
      </c>
      <c r="H36" s="352">
        <v>1600</v>
      </c>
      <c r="I36" s="352">
        <v>1600</v>
      </c>
      <c r="J36" s="352"/>
      <c r="K36" s="352"/>
      <c r="L36" s="352"/>
      <c r="M36" s="352"/>
      <c r="N36" s="352"/>
      <c r="O36" s="352"/>
      <c r="P36" s="352"/>
      <c r="Q36" s="352"/>
      <c r="R36" s="352"/>
      <c r="S36" s="352"/>
      <c r="T36" s="352"/>
      <c r="U36" s="352"/>
      <c r="V36" s="352"/>
      <c r="W36" s="352"/>
      <c r="X36" s="352"/>
      <c r="Y36" s="352"/>
      <c r="Z36" s="352">
        <f t="shared" si="13"/>
        <v>1600</v>
      </c>
      <c r="AA36" s="352">
        <f t="shared" si="14"/>
        <v>0</v>
      </c>
      <c r="AB36" s="352">
        <f t="shared" si="16"/>
        <v>1600</v>
      </c>
      <c r="AC36" s="352">
        <v>1600</v>
      </c>
      <c r="AD36" s="352"/>
      <c r="AE36" s="352"/>
      <c r="AF36" s="352"/>
      <c r="AG36" s="352">
        <f t="shared" si="15"/>
        <v>0</v>
      </c>
      <c r="AH36" s="352"/>
      <c r="AI36" s="352"/>
      <c r="AJ36" s="352"/>
      <c r="AK36" s="353">
        <v>1600</v>
      </c>
      <c r="AL36" s="352"/>
      <c r="AM36" s="352"/>
      <c r="AN36" s="357"/>
      <c r="AO36" s="384" t="s">
        <v>828</v>
      </c>
      <c r="AQ36" s="329">
        <f t="shared" si="2"/>
        <v>0</v>
      </c>
      <c r="AR36" s="332"/>
      <c r="AS36" s="349"/>
    </row>
    <row r="37" spans="1:45" ht="96.75" customHeight="1" x14ac:dyDescent="0.25">
      <c r="A37" s="379">
        <v>8</v>
      </c>
      <c r="B37" s="381" t="s">
        <v>716</v>
      </c>
      <c r="C37" s="351"/>
      <c r="D37" s="351"/>
      <c r="E37" s="351"/>
      <c r="F37" s="351"/>
      <c r="G37" s="382" t="s">
        <v>717</v>
      </c>
      <c r="H37" s="352">
        <v>1300</v>
      </c>
      <c r="I37" s="352">
        <v>1300</v>
      </c>
      <c r="J37" s="352"/>
      <c r="K37" s="352"/>
      <c r="L37" s="352"/>
      <c r="M37" s="352"/>
      <c r="N37" s="352"/>
      <c r="O37" s="352"/>
      <c r="P37" s="352"/>
      <c r="Q37" s="352"/>
      <c r="R37" s="352"/>
      <c r="S37" s="352"/>
      <c r="T37" s="352"/>
      <c r="U37" s="352"/>
      <c r="V37" s="352"/>
      <c r="W37" s="352"/>
      <c r="X37" s="352"/>
      <c r="Y37" s="352"/>
      <c r="Z37" s="352">
        <f t="shared" si="13"/>
        <v>1300</v>
      </c>
      <c r="AA37" s="352">
        <f t="shared" si="14"/>
        <v>0</v>
      </c>
      <c r="AB37" s="352">
        <f t="shared" si="16"/>
        <v>1300</v>
      </c>
      <c r="AC37" s="352">
        <v>1300</v>
      </c>
      <c r="AD37" s="352"/>
      <c r="AE37" s="352"/>
      <c r="AF37" s="352"/>
      <c r="AG37" s="352">
        <f t="shared" si="15"/>
        <v>0</v>
      </c>
      <c r="AH37" s="352"/>
      <c r="AI37" s="352"/>
      <c r="AJ37" s="352"/>
      <c r="AK37" s="353">
        <v>1300</v>
      </c>
      <c r="AL37" s="352"/>
      <c r="AM37" s="352"/>
      <c r="AN37" s="357"/>
      <c r="AO37" s="384" t="s">
        <v>826</v>
      </c>
      <c r="AQ37" s="329">
        <f t="shared" si="2"/>
        <v>0</v>
      </c>
      <c r="AR37" s="332"/>
      <c r="AS37" s="349"/>
    </row>
    <row r="38" spans="1:45" ht="96.75" customHeight="1" x14ac:dyDescent="0.25">
      <c r="A38" s="379">
        <v>9</v>
      </c>
      <c r="B38" s="383" t="s">
        <v>718</v>
      </c>
      <c r="C38" s="351"/>
      <c r="D38" s="351"/>
      <c r="E38" s="351"/>
      <c r="F38" s="351"/>
      <c r="G38" s="382" t="s">
        <v>719</v>
      </c>
      <c r="H38" s="352">
        <v>1100</v>
      </c>
      <c r="I38" s="352">
        <v>1100</v>
      </c>
      <c r="J38" s="352"/>
      <c r="K38" s="352"/>
      <c r="L38" s="352"/>
      <c r="M38" s="352"/>
      <c r="N38" s="352"/>
      <c r="O38" s="352"/>
      <c r="P38" s="352"/>
      <c r="Q38" s="352"/>
      <c r="R38" s="352"/>
      <c r="S38" s="352"/>
      <c r="T38" s="352"/>
      <c r="U38" s="352"/>
      <c r="V38" s="352"/>
      <c r="W38" s="352"/>
      <c r="X38" s="352"/>
      <c r="Y38" s="352"/>
      <c r="Z38" s="352">
        <f t="shared" si="13"/>
        <v>1100</v>
      </c>
      <c r="AA38" s="352">
        <f t="shared" si="14"/>
        <v>0</v>
      </c>
      <c r="AB38" s="352">
        <f t="shared" si="16"/>
        <v>1100</v>
      </c>
      <c r="AC38" s="352">
        <v>1100</v>
      </c>
      <c r="AD38" s="352"/>
      <c r="AE38" s="352"/>
      <c r="AF38" s="352"/>
      <c r="AG38" s="352">
        <f t="shared" si="15"/>
        <v>0</v>
      </c>
      <c r="AH38" s="352"/>
      <c r="AI38" s="352"/>
      <c r="AJ38" s="352"/>
      <c r="AK38" s="353">
        <v>1100</v>
      </c>
      <c r="AL38" s="352"/>
      <c r="AM38" s="352"/>
      <c r="AN38" s="357"/>
      <c r="AO38" s="384" t="s">
        <v>827</v>
      </c>
      <c r="AQ38" s="329">
        <f t="shared" si="2"/>
        <v>0</v>
      </c>
      <c r="AR38" s="332"/>
      <c r="AS38" s="349"/>
    </row>
    <row r="39" spans="1:45" ht="96.75" customHeight="1" x14ac:dyDescent="0.25">
      <c r="A39" s="379">
        <v>10</v>
      </c>
      <c r="B39" s="383" t="s">
        <v>720</v>
      </c>
      <c r="C39" s="351"/>
      <c r="D39" s="351"/>
      <c r="E39" s="351"/>
      <c r="F39" s="351"/>
      <c r="G39" s="382" t="s">
        <v>721</v>
      </c>
      <c r="H39" s="352">
        <v>13100</v>
      </c>
      <c r="I39" s="352">
        <v>13100</v>
      </c>
      <c r="J39" s="352"/>
      <c r="K39" s="352"/>
      <c r="L39" s="352"/>
      <c r="M39" s="352"/>
      <c r="N39" s="352"/>
      <c r="O39" s="352"/>
      <c r="P39" s="352"/>
      <c r="Q39" s="352"/>
      <c r="R39" s="352"/>
      <c r="S39" s="352"/>
      <c r="T39" s="352"/>
      <c r="U39" s="352"/>
      <c r="V39" s="352"/>
      <c r="W39" s="352"/>
      <c r="X39" s="352"/>
      <c r="Y39" s="352"/>
      <c r="Z39" s="352">
        <f t="shared" si="13"/>
        <v>5829.5</v>
      </c>
      <c r="AA39" s="352">
        <f t="shared" si="14"/>
        <v>0</v>
      </c>
      <c r="AB39" s="352">
        <f t="shared" si="16"/>
        <v>5829.5</v>
      </c>
      <c r="AC39" s="352">
        <v>5829.5</v>
      </c>
      <c r="AD39" s="352"/>
      <c r="AE39" s="352"/>
      <c r="AF39" s="352"/>
      <c r="AG39" s="352">
        <f t="shared" si="15"/>
        <v>0</v>
      </c>
      <c r="AH39" s="352"/>
      <c r="AI39" s="352"/>
      <c r="AJ39" s="352"/>
      <c r="AK39" s="353">
        <v>5829.5</v>
      </c>
      <c r="AL39" s="352"/>
      <c r="AM39" s="352"/>
      <c r="AN39" s="357"/>
      <c r="AO39" s="384" t="s">
        <v>826</v>
      </c>
      <c r="AQ39" s="329">
        <f t="shared" si="2"/>
        <v>0</v>
      </c>
      <c r="AR39" s="332"/>
      <c r="AS39" s="349"/>
    </row>
    <row r="40" spans="1:45" ht="96.75" customHeight="1" x14ac:dyDescent="0.25">
      <c r="A40" s="379">
        <v>11</v>
      </c>
      <c r="B40" s="383" t="s">
        <v>722</v>
      </c>
      <c r="C40" s="351"/>
      <c r="D40" s="351"/>
      <c r="E40" s="351"/>
      <c r="F40" s="351"/>
      <c r="G40" s="382" t="s">
        <v>723</v>
      </c>
      <c r="H40" s="352">
        <v>11800</v>
      </c>
      <c r="I40" s="352">
        <v>11800</v>
      </c>
      <c r="J40" s="352"/>
      <c r="K40" s="352"/>
      <c r="L40" s="352"/>
      <c r="M40" s="352"/>
      <c r="N40" s="352"/>
      <c r="O40" s="352"/>
      <c r="P40" s="352"/>
      <c r="Q40" s="352"/>
      <c r="R40" s="352"/>
      <c r="S40" s="352"/>
      <c r="T40" s="352"/>
      <c r="U40" s="352"/>
      <c r="V40" s="352"/>
      <c r="W40" s="352"/>
      <c r="X40" s="352"/>
      <c r="Y40" s="352"/>
      <c r="Z40" s="352">
        <f t="shared" si="13"/>
        <v>11800</v>
      </c>
      <c r="AA40" s="352">
        <f t="shared" si="14"/>
        <v>0</v>
      </c>
      <c r="AB40" s="352">
        <f t="shared" si="16"/>
        <v>11800</v>
      </c>
      <c r="AC40" s="352">
        <v>11800</v>
      </c>
      <c r="AD40" s="352"/>
      <c r="AE40" s="352"/>
      <c r="AF40" s="352"/>
      <c r="AG40" s="352">
        <f t="shared" si="15"/>
        <v>0</v>
      </c>
      <c r="AH40" s="352"/>
      <c r="AI40" s="352"/>
      <c r="AJ40" s="352"/>
      <c r="AK40" s="353">
        <v>11800</v>
      </c>
      <c r="AL40" s="352"/>
      <c r="AM40" s="352"/>
      <c r="AN40" s="357"/>
      <c r="AO40" s="384" t="s">
        <v>828</v>
      </c>
      <c r="AQ40" s="329">
        <f t="shared" si="2"/>
        <v>0</v>
      </c>
      <c r="AR40" s="332"/>
      <c r="AS40" s="349"/>
    </row>
    <row r="41" spans="1:45" ht="98.25" customHeight="1" x14ac:dyDescent="0.25">
      <c r="A41" s="426" t="s">
        <v>773</v>
      </c>
      <c r="B41" s="430" t="s">
        <v>746</v>
      </c>
      <c r="C41" s="430"/>
      <c r="D41" s="430"/>
      <c r="E41" s="430"/>
      <c r="F41" s="430"/>
      <c r="G41" s="428" t="s">
        <v>760</v>
      </c>
      <c r="H41" s="352">
        <v>4324</v>
      </c>
      <c r="I41" s="352">
        <v>4324</v>
      </c>
      <c r="J41" s="353">
        <f>K41+P41</f>
        <v>0</v>
      </c>
      <c r="K41" s="393"/>
      <c r="L41" s="394"/>
      <c r="M41" s="394"/>
      <c r="N41" s="394"/>
      <c r="O41" s="394"/>
      <c r="P41" s="394"/>
      <c r="Q41" s="394"/>
      <c r="R41" s="356">
        <v>1</v>
      </c>
      <c r="S41" s="356"/>
      <c r="T41" s="353">
        <f>K41+P41+S41</f>
        <v>0</v>
      </c>
      <c r="U41" s="347">
        <f>K41+P41+T41</f>
        <v>0</v>
      </c>
      <c r="V41" s="352">
        <f>W41*100/98</f>
        <v>2806.1224489795918</v>
      </c>
      <c r="W41" s="352">
        <v>2750</v>
      </c>
      <c r="X41" s="352"/>
      <c r="Y41" s="352"/>
      <c r="Z41" s="353">
        <f>IF(AC41&gt;W41,AC41-W41,0)</f>
        <v>1574</v>
      </c>
      <c r="AA41" s="353">
        <f>IF(AC41&lt;W41,W41-AC41,0)</f>
        <v>0</v>
      </c>
      <c r="AB41" s="352">
        <f>AC41</f>
        <v>4324</v>
      </c>
      <c r="AC41" s="352">
        <v>4324</v>
      </c>
      <c r="AD41" s="352"/>
      <c r="AE41" s="352"/>
      <c r="AF41" s="352"/>
      <c r="AG41" s="353">
        <f>K41+P41+S41</f>
        <v>0</v>
      </c>
      <c r="AH41" s="352"/>
      <c r="AI41" s="352"/>
      <c r="AJ41" s="352"/>
      <c r="AK41" s="352">
        <v>4324</v>
      </c>
      <c r="AL41" s="352"/>
      <c r="AM41" s="352"/>
      <c r="AN41" s="357"/>
      <c r="AO41" s="384" t="s">
        <v>810</v>
      </c>
      <c r="AQ41" s="329">
        <f t="shared" si="2"/>
        <v>0</v>
      </c>
      <c r="AR41" s="332"/>
      <c r="AS41" s="349"/>
    </row>
    <row r="42" spans="1:45" s="481" customFormat="1" ht="38.25" customHeight="1" x14ac:dyDescent="0.25">
      <c r="A42" s="472" t="s">
        <v>767</v>
      </c>
      <c r="B42" s="473" t="s">
        <v>804</v>
      </c>
      <c r="C42" s="473"/>
      <c r="D42" s="473"/>
      <c r="E42" s="473"/>
      <c r="F42" s="473"/>
      <c r="G42" s="474"/>
      <c r="H42" s="475"/>
      <c r="I42" s="475"/>
      <c r="J42" s="476"/>
      <c r="K42" s="477"/>
      <c r="L42" s="476"/>
      <c r="M42" s="476"/>
      <c r="N42" s="476"/>
      <c r="O42" s="476"/>
      <c r="P42" s="476"/>
      <c r="Q42" s="476"/>
      <c r="R42" s="478"/>
      <c r="S42" s="478"/>
      <c r="T42" s="476"/>
      <c r="U42" s="475"/>
      <c r="V42" s="475"/>
      <c r="W42" s="475"/>
      <c r="X42" s="475"/>
      <c r="Y42" s="475"/>
      <c r="Z42" s="476"/>
      <c r="AA42" s="476"/>
      <c r="AB42" s="475"/>
      <c r="AC42" s="475"/>
      <c r="AD42" s="475"/>
      <c r="AE42" s="475"/>
      <c r="AF42" s="475"/>
      <c r="AG42" s="476"/>
      <c r="AH42" s="475"/>
      <c r="AI42" s="475"/>
      <c r="AJ42" s="475"/>
      <c r="AK42" s="475"/>
      <c r="AL42" s="475"/>
      <c r="AM42" s="475"/>
      <c r="AN42" s="479"/>
      <c r="AO42" s="480"/>
      <c r="AQ42" s="482"/>
      <c r="AR42" s="483"/>
      <c r="AS42" s="484"/>
    </row>
    <row r="43" spans="1:45" ht="58.5" customHeight="1" x14ac:dyDescent="0.25">
      <c r="A43" s="426" t="s">
        <v>138</v>
      </c>
      <c r="B43" s="430" t="s">
        <v>803</v>
      </c>
      <c r="C43" s="430"/>
      <c r="D43" s="430"/>
      <c r="E43" s="430"/>
      <c r="F43" s="430"/>
      <c r="G43" s="436"/>
      <c r="H43" s="352">
        <v>150000</v>
      </c>
      <c r="I43" s="352">
        <v>150000</v>
      </c>
      <c r="J43" s="353"/>
      <c r="K43" s="393"/>
      <c r="L43" s="394"/>
      <c r="M43" s="394"/>
      <c r="N43" s="394"/>
      <c r="O43" s="394"/>
      <c r="P43" s="394"/>
      <c r="Q43" s="394"/>
      <c r="R43" s="356"/>
      <c r="S43" s="356"/>
      <c r="T43" s="353"/>
      <c r="U43" s="347"/>
      <c r="V43" s="352"/>
      <c r="W43" s="352"/>
      <c r="X43" s="352"/>
      <c r="Y43" s="352"/>
      <c r="Z43" s="353"/>
      <c r="AA43" s="353"/>
      <c r="AB43" s="352"/>
      <c r="AC43" s="352">
        <v>1000</v>
      </c>
      <c r="AD43" s="352"/>
      <c r="AE43" s="352"/>
      <c r="AF43" s="352"/>
      <c r="AG43" s="353"/>
      <c r="AH43" s="352"/>
      <c r="AI43" s="352"/>
      <c r="AJ43" s="352"/>
      <c r="AK43" s="352">
        <v>1000</v>
      </c>
      <c r="AL43" s="352"/>
      <c r="AM43" s="352"/>
      <c r="AN43" s="357"/>
      <c r="AO43" s="455" t="s">
        <v>818</v>
      </c>
      <c r="AQ43" s="329">
        <f>AC43-AG43-AK43</f>
        <v>0</v>
      </c>
      <c r="AR43" s="332"/>
      <c r="AS43" s="349"/>
    </row>
    <row r="44" spans="1:45" ht="62.25" customHeight="1" x14ac:dyDescent="0.25">
      <c r="A44" s="344" t="s">
        <v>63</v>
      </c>
      <c r="B44" s="345" t="s">
        <v>724</v>
      </c>
      <c r="C44" s="345"/>
      <c r="D44" s="345"/>
      <c r="E44" s="345"/>
      <c r="F44" s="345"/>
      <c r="G44" s="346"/>
      <c r="H44" s="347">
        <f t="shared" ref="H44:AN44" si="17">SUM(H45:H46)</f>
        <v>464.15999999999997</v>
      </c>
      <c r="I44" s="347">
        <f t="shared" si="17"/>
        <v>464.15999999999997</v>
      </c>
      <c r="J44" s="347">
        <f t="shared" si="17"/>
        <v>0</v>
      </c>
      <c r="K44" s="347">
        <f t="shared" si="17"/>
        <v>0</v>
      </c>
      <c r="L44" s="347">
        <f t="shared" si="17"/>
        <v>0</v>
      </c>
      <c r="M44" s="347">
        <f t="shared" si="17"/>
        <v>0</v>
      </c>
      <c r="N44" s="347">
        <f t="shared" si="17"/>
        <v>0</v>
      </c>
      <c r="O44" s="347">
        <f t="shared" si="17"/>
        <v>0</v>
      </c>
      <c r="P44" s="347">
        <f t="shared" si="17"/>
        <v>0</v>
      </c>
      <c r="Q44" s="347">
        <f t="shared" si="17"/>
        <v>0</v>
      </c>
      <c r="R44" s="347">
        <f t="shared" si="17"/>
        <v>0</v>
      </c>
      <c r="S44" s="347">
        <f t="shared" si="17"/>
        <v>0</v>
      </c>
      <c r="T44" s="347">
        <f t="shared" si="17"/>
        <v>0</v>
      </c>
      <c r="U44" s="347">
        <f t="shared" si="17"/>
        <v>0</v>
      </c>
      <c r="V44" s="347">
        <f t="shared" si="17"/>
        <v>0</v>
      </c>
      <c r="W44" s="347">
        <f t="shared" si="17"/>
        <v>0</v>
      </c>
      <c r="X44" s="347">
        <f t="shared" si="17"/>
        <v>0</v>
      </c>
      <c r="Y44" s="347">
        <f t="shared" si="17"/>
        <v>0</v>
      </c>
      <c r="Z44" s="347">
        <f t="shared" si="17"/>
        <v>464.15999999999997</v>
      </c>
      <c r="AA44" s="347">
        <f t="shared" si="17"/>
        <v>0</v>
      </c>
      <c r="AB44" s="347">
        <f t="shared" si="17"/>
        <v>464.15999999999997</v>
      </c>
      <c r="AC44" s="347">
        <f t="shared" si="17"/>
        <v>464.15999999999997</v>
      </c>
      <c r="AD44" s="347">
        <f t="shared" si="17"/>
        <v>0</v>
      </c>
      <c r="AE44" s="347">
        <f t="shared" si="17"/>
        <v>0</v>
      </c>
      <c r="AF44" s="347">
        <f t="shared" si="17"/>
        <v>0</v>
      </c>
      <c r="AG44" s="347">
        <f t="shared" si="17"/>
        <v>0</v>
      </c>
      <c r="AH44" s="347">
        <f t="shared" si="17"/>
        <v>0</v>
      </c>
      <c r="AI44" s="347">
        <f t="shared" si="17"/>
        <v>0</v>
      </c>
      <c r="AJ44" s="347">
        <f t="shared" si="17"/>
        <v>0</v>
      </c>
      <c r="AK44" s="347">
        <f>SUM(AK45:AK46)</f>
        <v>464.15999999999997</v>
      </c>
      <c r="AL44" s="347">
        <f t="shared" si="17"/>
        <v>0</v>
      </c>
      <c r="AM44" s="347">
        <f t="shared" si="17"/>
        <v>0</v>
      </c>
      <c r="AN44" s="367">
        <f t="shared" si="17"/>
        <v>0</v>
      </c>
      <c r="AO44" s="384"/>
      <c r="AQ44" s="329">
        <f t="shared" si="2"/>
        <v>0</v>
      </c>
      <c r="AR44" s="332"/>
      <c r="AS44" s="349"/>
    </row>
    <row r="45" spans="1:45" ht="58.5" customHeight="1" x14ac:dyDescent="0.25">
      <c r="A45" s="385">
        <v>1</v>
      </c>
      <c r="B45" s="386" t="s">
        <v>725</v>
      </c>
      <c r="C45" s="386"/>
      <c r="D45" s="386"/>
      <c r="E45" s="386"/>
      <c r="F45" s="386"/>
      <c r="G45" s="361" t="s">
        <v>726</v>
      </c>
      <c r="H45" s="375">
        <f>I45</f>
        <v>220</v>
      </c>
      <c r="I45" s="375">
        <v>220</v>
      </c>
      <c r="J45" s="371"/>
      <c r="K45" s="373"/>
      <c r="L45" s="373"/>
      <c r="M45" s="373"/>
      <c r="N45" s="373"/>
      <c r="O45" s="373"/>
      <c r="P45" s="371"/>
      <c r="Q45" s="373"/>
      <c r="R45" s="387"/>
      <c r="S45" s="387"/>
      <c r="T45" s="371"/>
      <c r="U45" s="362"/>
      <c r="V45" s="375"/>
      <c r="W45" s="375"/>
      <c r="X45" s="375"/>
      <c r="Y45" s="375"/>
      <c r="Z45" s="371">
        <f>IF(AC45&gt;W45,AC45-W45,0)</f>
        <v>220</v>
      </c>
      <c r="AA45" s="371">
        <f>IF(AC45&lt;W45,W45-AC45,0)</f>
        <v>0</v>
      </c>
      <c r="AB45" s="375">
        <f>AC45</f>
        <v>220</v>
      </c>
      <c r="AC45" s="375">
        <v>220</v>
      </c>
      <c r="AD45" s="375"/>
      <c r="AE45" s="375"/>
      <c r="AF45" s="375"/>
      <c r="AG45" s="353">
        <f>K45+P45+S45</f>
        <v>0</v>
      </c>
      <c r="AH45" s="375"/>
      <c r="AI45" s="375"/>
      <c r="AJ45" s="375"/>
      <c r="AK45" s="353">
        <v>220</v>
      </c>
      <c r="AL45" s="375"/>
      <c r="AM45" s="375"/>
      <c r="AN45" s="376"/>
      <c r="AO45" s="539" t="s">
        <v>817</v>
      </c>
      <c r="AQ45" s="329">
        <f t="shared" si="2"/>
        <v>0</v>
      </c>
      <c r="AR45" s="332"/>
      <c r="AS45" s="349"/>
    </row>
    <row r="46" spans="1:45" ht="58.5" customHeight="1" x14ac:dyDescent="0.25">
      <c r="A46" s="385">
        <v>2</v>
      </c>
      <c r="B46" s="386" t="s">
        <v>727</v>
      </c>
      <c r="C46" s="386"/>
      <c r="D46" s="386"/>
      <c r="E46" s="386"/>
      <c r="F46" s="386"/>
      <c r="G46" s="361" t="s">
        <v>726</v>
      </c>
      <c r="H46" s="375">
        <f>I46</f>
        <v>244.16</v>
      </c>
      <c r="I46" s="375">
        <v>244.16</v>
      </c>
      <c r="J46" s="371"/>
      <c r="K46" s="373"/>
      <c r="L46" s="373"/>
      <c r="M46" s="373"/>
      <c r="N46" s="373"/>
      <c r="O46" s="373"/>
      <c r="P46" s="371"/>
      <c r="Q46" s="373"/>
      <c r="R46" s="387"/>
      <c r="S46" s="387"/>
      <c r="T46" s="371"/>
      <c r="U46" s="362"/>
      <c r="V46" s="375"/>
      <c r="W46" s="375"/>
      <c r="X46" s="375"/>
      <c r="Y46" s="375"/>
      <c r="Z46" s="371">
        <f>IF(AC46&gt;W46,AC46-W46,0)</f>
        <v>244.16</v>
      </c>
      <c r="AA46" s="371">
        <f>IF(AC46&lt;W46,W46-AC46,0)</f>
        <v>0</v>
      </c>
      <c r="AB46" s="375">
        <f>AC46</f>
        <v>244.16</v>
      </c>
      <c r="AC46" s="375">
        <v>244.16</v>
      </c>
      <c r="AD46" s="375"/>
      <c r="AE46" s="375"/>
      <c r="AF46" s="375"/>
      <c r="AG46" s="353">
        <f>K46+P46+S46</f>
        <v>0</v>
      </c>
      <c r="AH46" s="375"/>
      <c r="AI46" s="375"/>
      <c r="AJ46" s="375"/>
      <c r="AK46" s="353">
        <v>244.16</v>
      </c>
      <c r="AL46" s="375"/>
      <c r="AM46" s="375"/>
      <c r="AN46" s="376"/>
      <c r="AO46" s="541"/>
      <c r="AQ46" s="329">
        <f t="shared" si="2"/>
        <v>0</v>
      </c>
      <c r="AR46" s="332"/>
      <c r="AS46" s="349"/>
    </row>
    <row r="47" spans="1:45" ht="75" customHeight="1" x14ac:dyDescent="0.25">
      <c r="A47" s="344" t="s">
        <v>125</v>
      </c>
      <c r="B47" s="345" t="s">
        <v>728</v>
      </c>
      <c r="C47" s="345"/>
      <c r="D47" s="345"/>
      <c r="E47" s="345"/>
      <c r="F47" s="345"/>
      <c r="G47" s="346"/>
      <c r="H47" s="347">
        <f>SUM(H48:H51)</f>
        <v>17710</v>
      </c>
      <c r="I47" s="347">
        <f t="shared" ref="I47:AJ47" si="18">SUM(I48:I51)</f>
        <v>17710</v>
      </c>
      <c r="J47" s="347">
        <f t="shared" si="18"/>
        <v>0</v>
      </c>
      <c r="K47" s="347">
        <f t="shared" si="18"/>
        <v>0</v>
      </c>
      <c r="L47" s="347">
        <f t="shared" si="18"/>
        <v>0</v>
      </c>
      <c r="M47" s="347">
        <f t="shared" si="18"/>
        <v>0</v>
      </c>
      <c r="N47" s="347">
        <f t="shared" si="18"/>
        <v>0</v>
      </c>
      <c r="O47" s="347">
        <f t="shared" si="18"/>
        <v>0</v>
      </c>
      <c r="P47" s="347">
        <f t="shared" si="18"/>
        <v>0</v>
      </c>
      <c r="Q47" s="347">
        <f t="shared" si="18"/>
        <v>0</v>
      </c>
      <c r="R47" s="347">
        <f t="shared" si="18"/>
        <v>3</v>
      </c>
      <c r="S47" s="347">
        <f t="shared" si="18"/>
        <v>0</v>
      </c>
      <c r="T47" s="347">
        <f t="shared" si="18"/>
        <v>0</v>
      </c>
      <c r="U47" s="347">
        <f t="shared" si="18"/>
        <v>0</v>
      </c>
      <c r="V47" s="347">
        <f t="shared" si="18"/>
        <v>8547.7551020408155</v>
      </c>
      <c r="W47" s="347">
        <f t="shared" si="18"/>
        <v>8520</v>
      </c>
      <c r="X47" s="347">
        <f t="shared" si="18"/>
        <v>0</v>
      </c>
      <c r="Y47" s="347">
        <f t="shared" si="18"/>
        <v>0</v>
      </c>
      <c r="Z47" s="347">
        <f t="shared" si="18"/>
        <v>9092</v>
      </c>
      <c r="AA47" s="347">
        <f t="shared" si="18"/>
        <v>0</v>
      </c>
      <c r="AB47" s="347">
        <f t="shared" si="18"/>
        <v>17612</v>
      </c>
      <c r="AC47" s="347">
        <f t="shared" si="18"/>
        <v>17612</v>
      </c>
      <c r="AD47" s="347">
        <f t="shared" si="18"/>
        <v>0</v>
      </c>
      <c r="AE47" s="347">
        <f t="shared" si="18"/>
        <v>0</v>
      </c>
      <c r="AF47" s="347">
        <f t="shared" si="18"/>
        <v>0</v>
      </c>
      <c r="AG47" s="347">
        <f t="shared" si="18"/>
        <v>0</v>
      </c>
      <c r="AH47" s="347">
        <f t="shared" si="18"/>
        <v>0</v>
      </c>
      <c r="AI47" s="347">
        <f t="shared" si="18"/>
        <v>0</v>
      </c>
      <c r="AJ47" s="347">
        <f t="shared" si="18"/>
        <v>0</v>
      </c>
      <c r="AK47" s="347">
        <f>SUM(AK48:AK51)</f>
        <v>17612</v>
      </c>
      <c r="AL47" s="347">
        <f t="shared" ref="AL47:AN47" si="19">SUM(AL48,AL49)</f>
        <v>0</v>
      </c>
      <c r="AM47" s="347">
        <f t="shared" si="19"/>
        <v>0</v>
      </c>
      <c r="AN47" s="367">
        <f t="shared" si="19"/>
        <v>0</v>
      </c>
      <c r="AO47" s="388"/>
      <c r="AQ47" s="329">
        <f t="shared" si="2"/>
        <v>0</v>
      </c>
      <c r="AR47" s="332"/>
      <c r="AS47" s="349"/>
    </row>
    <row r="48" spans="1:45" ht="96.75" customHeight="1" x14ac:dyDescent="0.25">
      <c r="A48" s="350" t="s">
        <v>138</v>
      </c>
      <c r="B48" s="389" t="s">
        <v>729</v>
      </c>
      <c r="C48" s="389"/>
      <c r="D48" s="389"/>
      <c r="E48" s="389"/>
      <c r="F48" s="389"/>
      <c r="G48" s="346" t="s">
        <v>730</v>
      </c>
      <c r="H48" s="352">
        <v>7160</v>
      </c>
      <c r="I48" s="352">
        <v>7160</v>
      </c>
      <c r="J48" s="353">
        <f>K48+P48</f>
        <v>0</v>
      </c>
      <c r="K48" s="354"/>
      <c r="L48" s="355"/>
      <c r="M48" s="355"/>
      <c r="N48" s="355"/>
      <c r="O48" s="355"/>
      <c r="P48" s="355"/>
      <c r="Q48" s="355"/>
      <c r="R48" s="356">
        <v>1</v>
      </c>
      <c r="S48" s="356"/>
      <c r="T48" s="353">
        <f>K48+P48+S48</f>
        <v>0</v>
      </c>
      <c r="U48" s="347">
        <f>K48+P48+T48</f>
        <v>0</v>
      </c>
      <c r="V48" s="352">
        <v>7160</v>
      </c>
      <c r="W48" s="352">
        <v>7160</v>
      </c>
      <c r="X48" s="353"/>
      <c r="Y48" s="353"/>
      <c r="Z48" s="353">
        <f>IF(AC48&gt;W48,AC48-W48,0)</f>
        <v>0</v>
      </c>
      <c r="AA48" s="353">
        <f>IF(AC48&lt;W48,W48-AC48,0)</f>
        <v>0</v>
      </c>
      <c r="AB48" s="352">
        <v>7160</v>
      </c>
      <c r="AC48" s="352">
        <v>7160</v>
      </c>
      <c r="AD48" s="353"/>
      <c r="AE48" s="353"/>
      <c r="AF48" s="353"/>
      <c r="AG48" s="353">
        <f>K48+P48+S48</f>
        <v>0</v>
      </c>
      <c r="AH48" s="353"/>
      <c r="AI48" s="353"/>
      <c r="AJ48" s="353"/>
      <c r="AK48" s="352">
        <v>7160</v>
      </c>
      <c r="AL48" s="353"/>
      <c r="AM48" s="353"/>
      <c r="AN48" s="390"/>
      <c r="AO48" s="361" t="s">
        <v>816</v>
      </c>
      <c r="AQ48" s="329">
        <f t="shared" si="2"/>
        <v>0</v>
      </c>
      <c r="AR48" s="332"/>
      <c r="AS48" s="349"/>
    </row>
    <row r="49" spans="1:51" ht="75" customHeight="1" x14ac:dyDescent="0.25">
      <c r="A49" s="391">
        <v>2</v>
      </c>
      <c r="B49" s="392" t="s">
        <v>731</v>
      </c>
      <c r="C49" s="392"/>
      <c r="D49" s="392"/>
      <c r="E49" s="392"/>
      <c r="F49" s="392"/>
      <c r="G49" s="346" t="s">
        <v>732</v>
      </c>
      <c r="H49" s="352">
        <v>7500</v>
      </c>
      <c r="I49" s="352">
        <v>7500</v>
      </c>
      <c r="J49" s="353"/>
      <c r="K49" s="393"/>
      <c r="L49" s="394"/>
      <c r="M49" s="394"/>
      <c r="N49" s="394"/>
      <c r="O49" s="394"/>
      <c r="P49" s="394"/>
      <c r="Q49" s="394"/>
      <c r="R49" s="356"/>
      <c r="S49" s="356"/>
      <c r="T49" s="353"/>
      <c r="U49" s="347"/>
      <c r="V49" s="352"/>
      <c r="W49" s="352"/>
      <c r="X49" s="352"/>
      <c r="Y49" s="352"/>
      <c r="Z49" s="353">
        <f>IF(AC49&gt;W49,AC49-W49,0)</f>
        <v>7500</v>
      </c>
      <c r="AA49" s="353">
        <f>IF(AC49&lt;W49,W49-AC49,0)</f>
        <v>0</v>
      </c>
      <c r="AB49" s="352">
        <f>AC49</f>
        <v>7500</v>
      </c>
      <c r="AC49" s="352">
        <v>7500</v>
      </c>
      <c r="AD49" s="352"/>
      <c r="AE49" s="352"/>
      <c r="AF49" s="352"/>
      <c r="AG49" s="353">
        <f>K49+P49+S49</f>
        <v>0</v>
      </c>
      <c r="AH49" s="352"/>
      <c r="AI49" s="352"/>
      <c r="AJ49" s="352"/>
      <c r="AK49" s="353">
        <v>7500</v>
      </c>
      <c r="AL49" s="352"/>
      <c r="AM49" s="352"/>
      <c r="AN49" s="357"/>
      <c r="AO49" s="361" t="s">
        <v>733</v>
      </c>
      <c r="AQ49" s="329">
        <f t="shared" si="2"/>
        <v>0</v>
      </c>
      <c r="AR49" s="332"/>
      <c r="AS49" s="349"/>
    </row>
    <row r="50" spans="1:51" ht="58.5" customHeight="1" x14ac:dyDescent="0.25">
      <c r="A50" s="350" t="s">
        <v>208</v>
      </c>
      <c r="B50" s="427" t="s">
        <v>747</v>
      </c>
      <c r="C50" s="427"/>
      <c r="D50" s="427"/>
      <c r="E50" s="427"/>
      <c r="F50" s="427"/>
      <c r="G50" s="428" t="s">
        <v>761</v>
      </c>
      <c r="H50" s="352">
        <v>1550</v>
      </c>
      <c r="I50" s="352">
        <v>1550</v>
      </c>
      <c r="J50" s="353">
        <f t="shared" ref="J50:J51" si="20">K50+P50</f>
        <v>0</v>
      </c>
      <c r="K50" s="393"/>
      <c r="L50" s="394"/>
      <c r="M50" s="394"/>
      <c r="N50" s="394"/>
      <c r="O50" s="394"/>
      <c r="P50" s="394"/>
      <c r="Q50" s="394"/>
      <c r="R50" s="356">
        <v>1</v>
      </c>
      <c r="S50" s="356"/>
      <c r="T50" s="353">
        <f t="shared" ref="T50:T51" si="21">K50+P50+S50</f>
        <v>0</v>
      </c>
      <c r="U50" s="347">
        <f t="shared" ref="U50:U51" si="22">K50+P50+T50</f>
        <v>0</v>
      </c>
      <c r="V50" s="352">
        <f>W50*100/98</f>
        <v>724.48979591836735</v>
      </c>
      <c r="W50" s="352">
        <v>710</v>
      </c>
      <c r="X50" s="352"/>
      <c r="Y50" s="352"/>
      <c r="Z50" s="353">
        <f t="shared" ref="Z50:Z51" si="23">IF(AC50&gt;W50,AC50-W50,0)</f>
        <v>742</v>
      </c>
      <c r="AA50" s="353">
        <f t="shared" ref="AA50:AA51" si="24">IF(AC50&lt;W50,W50-AC50,0)</f>
        <v>0</v>
      </c>
      <c r="AB50" s="352">
        <f>AC50</f>
        <v>1452</v>
      </c>
      <c r="AC50" s="352">
        <v>1452</v>
      </c>
      <c r="AD50" s="352"/>
      <c r="AE50" s="352"/>
      <c r="AF50" s="352"/>
      <c r="AG50" s="353">
        <f t="shared" ref="AG50:AG51" si="25">K50+P50+S50</f>
        <v>0</v>
      </c>
      <c r="AH50" s="352"/>
      <c r="AI50" s="352"/>
      <c r="AJ50" s="352"/>
      <c r="AK50" s="352">
        <v>1452</v>
      </c>
      <c r="AL50" s="352"/>
      <c r="AM50" s="352"/>
      <c r="AN50" s="357"/>
      <c r="AO50" s="539" t="s">
        <v>815</v>
      </c>
      <c r="AQ50" s="329">
        <f t="shared" si="2"/>
        <v>0</v>
      </c>
      <c r="AR50" s="332"/>
      <c r="AS50" s="349"/>
    </row>
    <row r="51" spans="1:51" ht="72" customHeight="1" x14ac:dyDescent="0.25">
      <c r="A51" s="391">
        <v>4</v>
      </c>
      <c r="B51" s="429" t="s">
        <v>748</v>
      </c>
      <c r="C51" s="429"/>
      <c r="D51" s="429"/>
      <c r="E51" s="429"/>
      <c r="F51" s="429"/>
      <c r="G51" s="435" t="s">
        <v>762</v>
      </c>
      <c r="H51" s="352">
        <v>1500</v>
      </c>
      <c r="I51" s="352">
        <v>1500</v>
      </c>
      <c r="J51" s="353">
        <f t="shared" si="20"/>
        <v>0</v>
      </c>
      <c r="K51" s="393"/>
      <c r="L51" s="394"/>
      <c r="M51" s="394"/>
      <c r="N51" s="394"/>
      <c r="O51" s="394"/>
      <c r="P51" s="394"/>
      <c r="Q51" s="394"/>
      <c r="R51" s="356">
        <v>1</v>
      </c>
      <c r="S51" s="356"/>
      <c r="T51" s="353">
        <f t="shared" si="21"/>
        <v>0</v>
      </c>
      <c r="U51" s="347">
        <f t="shared" si="22"/>
        <v>0</v>
      </c>
      <c r="V51" s="352">
        <f>W51*100/98</f>
        <v>663.26530612244903</v>
      </c>
      <c r="W51" s="352">
        <v>650</v>
      </c>
      <c r="X51" s="352"/>
      <c r="Y51" s="352"/>
      <c r="Z51" s="353">
        <f t="shared" si="23"/>
        <v>850</v>
      </c>
      <c r="AA51" s="353">
        <f t="shared" si="24"/>
        <v>0</v>
      </c>
      <c r="AB51" s="352">
        <f>AC51</f>
        <v>1500</v>
      </c>
      <c r="AC51" s="352">
        <v>1500</v>
      </c>
      <c r="AD51" s="352"/>
      <c r="AE51" s="352"/>
      <c r="AF51" s="352"/>
      <c r="AG51" s="353">
        <f t="shared" si="25"/>
        <v>0</v>
      </c>
      <c r="AH51" s="352"/>
      <c r="AI51" s="352"/>
      <c r="AJ51" s="352"/>
      <c r="AK51" s="352">
        <v>1500</v>
      </c>
      <c r="AL51" s="352"/>
      <c r="AM51" s="352"/>
      <c r="AN51" s="357"/>
      <c r="AO51" s="541"/>
      <c r="AQ51" s="329">
        <f t="shared" si="2"/>
        <v>0</v>
      </c>
      <c r="AR51" s="332"/>
      <c r="AS51" s="349"/>
    </row>
    <row r="52" spans="1:51" s="419" customFormat="1" ht="98.25" customHeight="1" x14ac:dyDescent="0.25">
      <c r="A52" s="445" t="s">
        <v>130</v>
      </c>
      <c r="B52" s="446" t="s">
        <v>775</v>
      </c>
      <c r="C52" s="446"/>
      <c r="D52" s="446"/>
      <c r="E52" s="446"/>
      <c r="F52" s="446"/>
      <c r="G52" s="447"/>
      <c r="H52" s="448">
        <f>H53</f>
        <v>58547</v>
      </c>
      <c r="I52" s="448">
        <f t="shared" ref="I52:AK52" si="26">I53</f>
        <v>58547</v>
      </c>
      <c r="J52" s="448">
        <f t="shared" si="26"/>
        <v>0</v>
      </c>
      <c r="K52" s="448">
        <f t="shared" si="26"/>
        <v>0</v>
      </c>
      <c r="L52" s="448">
        <f t="shared" si="26"/>
        <v>0</v>
      </c>
      <c r="M52" s="448">
        <f t="shared" si="26"/>
        <v>0</v>
      </c>
      <c r="N52" s="448">
        <f t="shared" si="26"/>
        <v>0</v>
      </c>
      <c r="O52" s="448">
        <f t="shared" si="26"/>
        <v>0</v>
      </c>
      <c r="P52" s="448">
        <f t="shared" si="26"/>
        <v>0</v>
      </c>
      <c r="Q52" s="448">
        <f t="shared" si="26"/>
        <v>0</v>
      </c>
      <c r="R52" s="448">
        <f t="shared" si="26"/>
        <v>0</v>
      </c>
      <c r="S52" s="448">
        <f t="shared" si="26"/>
        <v>0</v>
      </c>
      <c r="T52" s="448">
        <f t="shared" si="26"/>
        <v>0</v>
      </c>
      <c r="U52" s="448">
        <f t="shared" si="26"/>
        <v>0</v>
      </c>
      <c r="V52" s="448">
        <f t="shared" si="26"/>
        <v>0</v>
      </c>
      <c r="W52" s="448">
        <f t="shared" si="26"/>
        <v>0</v>
      </c>
      <c r="X52" s="448">
        <f t="shared" si="26"/>
        <v>0</v>
      </c>
      <c r="Y52" s="448">
        <f t="shared" si="26"/>
        <v>0</v>
      </c>
      <c r="Z52" s="448">
        <f t="shared" si="26"/>
        <v>0</v>
      </c>
      <c r="AA52" s="448">
        <f t="shared" si="26"/>
        <v>0</v>
      </c>
      <c r="AB52" s="448">
        <f t="shared" si="26"/>
        <v>0</v>
      </c>
      <c r="AC52" s="448">
        <f t="shared" si="26"/>
        <v>58547</v>
      </c>
      <c r="AD52" s="448">
        <f t="shared" si="26"/>
        <v>0</v>
      </c>
      <c r="AE52" s="448">
        <f t="shared" si="26"/>
        <v>0</v>
      </c>
      <c r="AF52" s="448">
        <f t="shared" si="26"/>
        <v>0</v>
      </c>
      <c r="AG52" s="448">
        <f t="shared" si="26"/>
        <v>49500</v>
      </c>
      <c r="AH52" s="448">
        <f t="shared" si="26"/>
        <v>0</v>
      </c>
      <c r="AI52" s="448">
        <f t="shared" si="26"/>
        <v>0</v>
      </c>
      <c r="AJ52" s="448">
        <f t="shared" si="26"/>
        <v>0</v>
      </c>
      <c r="AK52" s="448">
        <f t="shared" si="26"/>
        <v>9047</v>
      </c>
      <c r="AL52" s="448"/>
      <c r="AM52" s="448"/>
      <c r="AN52" s="449"/>
      <c r="AO52" s="605" t="s">
        <v>800</v>
      </c>
      <c r="AQ52" s="329">
        <f t="shared" si="2"/>
        <v>0</v>
      </c>
      <c r="AR52" s="450"/>
      <c r="AS52" s="420"/>
    </row>
    <row r="53" spans="1:51" ht="72" customHeight="1" x14ac:dyDescent="0.25">
      <c r="A53" s="437" t="s">
        <v>138</v>
      </c>
      <c r="B53" s="438" t="s">
        <v>777</v>
      </c>
      <c r="C53" s="438"/>
      <c r="D53" s="438"/>
      <c r="E53" s="438"/>
      <c r="F53" s="438"/>
      <c r="G53" s="392" t="s">
        <v>776</v>
      </c>
      <c r="H53" s="452">
        <v>58547</v>
      </c>
      <c r="I53" s="452">
        <v>58547</v>
      </c>
      <c r="J53" s="440"/>
      <c r="K53" s="441"/>
      <c r="L53" s="442"/>
      <c r="M53" s="442"/>
      <c r="N53" s="442"/>
      <c r="O53" s="442"/>
      <c r="P53" s="442"/>
      <c r="Q53" s="442"/>
      <c r="R53" s="443"/>
      <c r="S53" s="443"/>
      <c r="T53" s="440"/>
      <c r="U53" s="340"/>
      <c r="V53" s="439"/>
      <c r="W53" s="439"/>
      <c r="X53" s="439"/>
      <c r="Y53" s="439"/>
      <c r="Z53" s="440"/>
      <c r="AA53" s="440"/>
      <c r="AB53" s="439"/>
      <c r="AC53" s="439">
        <v>58547</v>
      </c>
      <c r="AD53" s="439"/>
      <c r="AE53" s="439"/>
      <c r="AF53" s="439"/>
      <c r="AG53" s="440">
        <v>49500</v>
      </c>
      <c r="AH53" s="439"/>
      <c r="AI53" s="439"/>
      <c r="AJ53" s="439"/>
      <c r="AK53" s="439">
        <f>AC53-AG53</f>
        <v>9047</v>
      </c>
      <c r="AL53" s="439"/>
      <c r="AM53" s="439"/>
      <c r="AN53" s="444"/>
      <c r="AO53" s="606"/>
      <c r="AQ53" s="329">
        <f t="shared" si="2"/>
        <v>0</v>
      </c>
      <c r="AR53" s="332"/>
      <c r="AS53" s="349"/>
    </row>
    <row r="54" spans="1:51" ht="57" customHeight="1" x14ac:dyDescent="0.25">
      <c r="A54" s="395" t="s">
        <v>210</v>
      </c>
      <c r="B54" s="338" t="s">
        <v>734</v>
      </c>
      <c r="C54" s="338"/>
      <c r="D54" s="338"/>
      <c r="E54" s="338"/>
      <c r="F54" s="338"/>
      <c r="G54" s="396"/>
      <c r="H54" s="340">
        <f t="shared" ref="H54:AO54" si="27">H55+H88</f>
        <v>84626.265306122456</v>
      </c>
      <c r="I54" s="340">
        <f t="shared" si="27"/>
        <v>68127</v>
      </c>
      <c r="J54" s="340">
        <f t="shared" si="27"/>
        <v>0</v>
      </c>
      <c r="K54" s="340">
        <f t="shared" si="27"/>
        <v>0</v>
      </c>
      <c r="L54" s="340">
        <f t="shared" si="27"/>
        <v>0</v>
      </c>
      <c r="M54" s="340">
        <f t="shared" si="27"/>
        <v>0</v>
      </c>
      <c r="N54" s="340">
        <f t="shared" si="27"/>
        <v>0</v>
      </c>
      <c r="O54" s="340">
        <f t="shared" si="27"/>
        <v>0</v>
      </c>
      <c r="P54" s="340">
        <f t="shared" si="27"/>
        <v>0</v>
      </c>
      <c r="Q54" s="340">
        <f t="shared" si="27"/>
        <v>0</v>
      </c>
      <c r="R54" s="340">
        <f t="shared" si="27"/>
        <v>6</v>
      </c>
      <c r="S54" s="340">
        <f t="shared" si="27"/>
        <v>0</v>
      </c>
      <c r="T54" s="340">
        <f t="shared" si="27"/>
        <v>0</v>
      </c>
      <c r="U54" s="340">
        <f t="shared" si="27"/>
        <v>0</v>
      </c>
      <c r="V54" s="340">
        <f t="shared" si="27"/>
        <v>65626.265306122456</v>
      </c>
      <c r="W54" s="340">
        <f t="shared" si="27"/>
        <v>65573</v>
      </c>
      <c r="X54" s="340">
        <f t="shared" si="27"/>
        <v>0</v>
      </c>
      <c r="Y54" s="340">
        <f t="shared" si="27"/>
        <v>0</v>
      </c>
      <c r="Z54" s="340">
        <f t="shared" si="27"/>
        <v>0</v>
      </c>
      <c r="AA54" s="340">
        <f t="shared" si="27"/>
        <v>3602</v>
      </c>
      <c r="AB54" s="340">
        <f t="shared" si="27"/>
        <v>65626.265306122456</v>
      </c>
      <c r="AC54" s="340">
        <f t="shared" si="27"/>
        <v>64525</v>
      </c>
      <c r="AD54" s="340">
        <f t="shared" si="27"/>
        <v>0</v>
      </c>
      <c r="AE54" s="340">
        <f t="shared" si="27"/>
        <v>0</v>
      </c>
      <c r="AF54" s="340">
        <f t="shared" si="27"/>
        <v>0</v>
      </c>
      <c r="AG54" s="340">
        <f t="shared" si="27"/>
        <v>528</v>
      </c>
      <c r="AH54" s="340">
        <f t="shared" si="27"/>
        <v>0</v>
      </c>
      <c r="AI54" s="340">
        <f t="shared" si="27"/>
        <v>0</v>
      </c>
      <c r="AJ54" s="340">
        <f t="shared" si="27"/>
        <v>0</v>
      </c>
      <c r="AK54" s="340">
        <f t="shared" si="27"/>
        <v>67174.84</v>
      </c>
      <c r="AL54" s="340">
        <f t="shared" si="27"/>
        <v>0</v>
      </c>
      <c r="AM54" s="340">
        <f t="shared" si="27"/>
        <v>0</v>
      </c>
      <c r="AN54" s="340">
        <f t="shared" si="27"/>
        <v>0</v>
      </c>
      <c r="AO54" s="340">
        <f t="shared" si="27"/>
        <v>0</v>
      </c>
      <c r="AQ54" s="329">
        <f t="shared" si="2"/>
        <v>-3177.8399999999965</v>
      </c>
      <c r="AR54" s="332"/>
      <c r="AV54" s="343" t="e">
        <f>#REF!-I55</f>
        <v>#REF!</v>
      </c>
    </row>
    <row r="55" spans="1:51" ht="57" customHeight="1" x14ac:dyDescent="0.25">
      <c r="A55" s="395" t="s">
        <v>735</v>
      </c>
      <c r="B55" s="338" t="s">
        <v>736</v>
      </c>
      <c r="C55" s="338"/>
      <c r="D55" s="338"/>
      <c r="E55" s="338"/>
      <c r="F55" s="338"/>
      <c r="G55" s="396"/>
      <c r="H55" s="340">
        <f t="shared" ref="H55:AN55" si="28">H56+H78+H83</f>
        <v>84626.265306122456</v>
      </c>
      <c r="I55" s="340">
        <f t="shared" si="28"/>
        <v>68127</v>
      </c>
      <c r="J55" s="340">
        <f t="shared" si="28"/>
        <v>0</v>
      </c>
      <c r="K55" s="340">
        <f t="shared" si="28"/>
        <v>0</v>
      </c>
      <c r="L55" s="340">
        <f t="shared" si="28"/>
        <v>0</v>
      </c>
      <c r="M55" s="340">
        <f t="shared" si="28"/>
        <v>0</v>
      </c>
      <c r="N55" s="340">
        <f t="shared" si="28"/>
        <v>0</v>
      </c>
      <c r="O55" s="340">
        <f t="shared" si="28"/>
        <v>0</v>
      </c>
      <c r="P55" s="340">
        <f t="shared" si="28"/>
        <v>0</v>
      </c>
      <c r="Q55" s="340">
        <f t="shared" si="28"/>
        <v>0</v>
      </c>
      <c r="R55" s="340">
        <f t="shared" si="28"/>
        <v>6</v>
      </c>
      <c r="S55" s="340">
        <f t="shared" si="28"/>
        <v>0</v>
      </c>
      <c r="T55" s="340">
        <f t="shared" si="28"/>
        <v>0</v>
      </c>
      <c r="U55" s="340">
        <f t="shared" si="28"/>
        <v>0</v>
      </c>
      <c r="V55" s="340">
        <f t="shared" si="28"/>
        <v>65626.265306122456</v>
      </c>
      <c r="W55" s="340">
        <f t="shared" si="28"/>
        <v>65573</v>
      </c>
      <c r="X55" s="340">
        <f t="shared" si="28"/>
        <v>0</v>
      </c>
      <c r="Y55" s="340">
        <f t="shared" si="28"/>
        <v>0</v>
      </c>
      <c r="Z55" s="340">
        <f t="shared" si="28"/>
        <v>0</v>
      </c>
      <c r="AA55" s="340">
        <f t="shared" si="28"/>
        <v>3602</v>
      </c>
      <c r="AB55" s="340">
        <f t="shared" si="28"/>
        <v>65626.265306122456</v>
      </c>
      <c r="AC55" s="340">
        <f t="shared" si="28"/>
        <v>64525</v>
      </c>
      <c r="AD55" s="340">
        <f t="shared" si="28"/>
        <v>0</v>
      </c>
      <c r="AE55" s="340">
        <f t="shared" si="28"/>
        <v>0</v>
      </c>
      <c r="AF55" s="340">
        <f t="shared" si="28"/>
        <v>0</v>
      </c>
      <c r="AG55" s="340">
        <f t="shared" si="28"/>
        <v>528</v>
      </c>
      <c r="AH55" s="340">
        <f t="shared" si="28"/>
        <v>0</v>
      </c>
      <c r="AI55" s="340">
        <f t="shared" si="28"/>
        <v>0</v>
      </c>
      <c r="AJ55" s="340">
        <f t="shared" si="28"/>
        <v>0</v>
      </c>
      <c r="AK55" s="340">
        <f t="shared" si="28"/>
        <v>63997</v>
      </c>
      <c r="AL55" s="340">
        <f t="shared" si="28"/>
        <v>0</v>
      </c>
      <c r="AM55" s="340">
        <f t="shared" si="28"/>
        <v>0</v>
      </c>
      <c r="AN55" s="340">
        <f t="shared" si="28"/>
        <v>0</v>
      </c>
      <c r="AO55" s="361"/>
      <c r="AQ55" s="329">
        <f t="shared" si="2"/>
        <v>0</v>
      </c>
      <c r="AR55" s="332"/>
      <c r="AV55" s="319">
        <f>I541</f>
        <v>0</v>
      </c>
    </row>
    <row r="56" spans="1:51" ht="51.75" customHeight="1" x14ac:dyDescent="0.25">
      <c r="A56" s="344" t="s">
        <v>32</v>
      </c>
      <c r="B56" s="345" t="s">
        <v>673</v>
      </c>
      <c r="C56" s="345"/>
      <c r="D56" s="345"/>
      <c r="E56" s="345"/>
      <c r="F56" s="345"/>
      <c r="G56" s="346"/>
      <c r="H56" s="347">
        <f>H57+H61+H63+H65+H68+H70+H72+H74</f>
        <v>50647</v>
      </c>
      <c r="I56" s="347">
        <f>I57+I61+I63+I65+I68+I70+I72+I74</f>
        <v>50647</v>
      </c>
      <c r="J56" s="347">
        <f t="shared" ref="J56:AB56" si="29">J57+J61+J63+J65+J68+J70+J72+J74</f>
        <v>0</v>
      </c>
      <c r="K56" s="347">
        <f t="shared" si="29"/>
        <v>0</v>
      </c>
      <c r="L56" s="347">
        <f t="shared" si="29"/>
        <v>0</v>
      </c>
      <c r="M56" s="347">
        <f t="shared" si="29"/>
        <v>0</v>
      </c>
      <c r="N56" s="347">
        <f t="shared" si="29"/>
        <v>0</v>
      </c>
      <c r="O56" s="347">
        <f t="shared" si="29"/>
        <v>0</v>
      </c>
      <c r="P56" s="347">
        <f t="shared" si="29"/>
        <v>0</v>
      </c>
      <c r="Q56" s="347">
        <f t="shared" si="29"/>
        <v>0</v>
      </c>
      <c r="R56" s="347">
        <f t="shared" si="29"/>
        <v>0</v>
      </c>
      <c r="S56" s="347">
        <f t="shared" si="29"/>
        <v>0</v>
      </c>
      <c r="T56" s="347">
        <f t="shared" si="29"/>
        <v>0</v>
      </c>
      <c r="U56" s="347">
        <f t="shared" si="29"/>
        <v>0</v>
      </c>
      <c r="V56" s="347">
        <f t="shared" si="29"/>
        <v>50647</v>
      </c>
      <c r="W56" s="347">
        <f t="shared" si="29"/>
        <v>50647</v>
      </c>
      <c r="X56" s="347">
        <f t="shared" si="29"/>
        <v>0</v>
      </c>
      <c r="Y56" s="347">
        <f t="shared" si="29"/>
        <v>0</v>
      </c>
      <c r="Z56" s="347">
        <f t="shared" si="29"/>
        <v>0</v>
      </c>
      <c r="AA56" s="347">
        <f t="shared" si="29"/>
        <v>0</v>
      </c>
      <c r="AB56" s="347">
        <f t="shared" si="29"/>
        <v>50647</v>
      </c>
      <c r="AC56" s="347">
        <f>AC57+AC61+AC63+AC65+AC68+AC70+AC72+AC74</f>
        <v>50647</v>
      </c>
      <c r="AD56" s="347">
        <f>AD57+AD61+AD63+AD65+AD68+AD70+AD72+AD74</f>
        <v>0</v>
      </c>
      <c r="AE56" s="347">
        <f t="shared" ref="AE56" si="30">AE57+AE61+AE63+AE65+AE68+AE70+AE72+AE74</f>
        <v>0</v>
      </c>
      <c r="AF56" s="347">
        <f t="shared" ref="AF56" si="31">AF57+AF61+AF63+AF65+AF68+AF70+AF72+AF74</f>
        <v>0</v>
      </c>
      <c r="AG56" s="347">
        <f t="shared" ref="AG56" si="32">AG57+AG61+AG63+AG65+AG68+AG70+AG72+AG74</f>
        <v>528</v>
      </c>
      <c r="AH56" s="347">
        <f t="shared" ref="AH56" si="33">AH57+AH61+AH63+AH65+AH68+AH70+AH72+AH74</f>
        <v>0</v>
      </c>
      <c r="AI56" s="347">
        <f t="shared" ref="AI56" si="34">AI57+AI61+AI63+AI65+AI68+AI70+AI72+AI74</f>
        <v>0</v>
      </c>
      <c r="AJ56" s="347">
        <f t="shared" ref="AJ56" si="35">AJ57+AJ61+AJ63+AJ65+AJ68+AJ70+AJ72+AJ74</f>
        <v>0</v>
      </c>
      <c r="AK56" s="347">
        <f t="shared" ref="AK56" si="36">AK57+AK61+AK63+AK65+AK68+AK70+AK72+AK74</f>
        <v>50119</v>
      </c>
      <c r="AL56" s="347">
        <f t="shared" ref="AL56:AN56" si="37">AL57</f>
        <v>0</v>
      </c>
      <c r="AM56" s="347">
        <f t="shared" si="37"/>
        <v>0</v>
      </c>
      <c r="AN56" s="367">
        <f t="shared" si="37"/>
        <v>0</v>
      </c>
      <c r="AO56" s="384"/>
      <c r="AQ56" s="329">
        <f t="shared" si="2"/>
        <v>0</v>
      </c>
      <c r="AR56" s="332"/>
      <c r="AS56" s="349"/>
      <c r="AV56" s="343">
        <f>AC56-AK56</f>
        <v>528</v>
      </c>
    </row>
    <row r="57" spans="1:51" ht="39" customHeight="1" x14ac:dyDescent="0.25">
      <c r="A57" s="398" t="s">
        <v>737</v>
      </c>
      <c r="B57" s="399" t="s">
        <v>696</v>
      </c>
      <c r="C57" s="400"/>
      <c r="D57" s="400"/>
      <c r="E57" s="400"/>
      <c r="F57" s="400"/>
      <c r="G57" s="401"/>
      <c r="H57" s="362">
        <f t="shared" ref="H57:AN57" si="38">SUM(H58:H60)</f>
        <v>4397</v>
      </c>
      <c r="I57" s="362">
        <f t="shared" si="38"/>
        <v>4397</v>
      </c>
      <c r="J57" s="362">
        <f t="shared" si="38"/>
        <v>0</v>
      </c>
      <c r="K57" s="362">
        <f t="shared" si="38"/>
        <v>0</v>
      </c>
      <c r="L57" s="362">
        <f t="shared" si="38"/>
        <v>0</v>
      </c>
      <c r="M57" s="362">
        <f t="shared" si="38"/>
        <v>0</v>
      </c>
      <c r="N57" s="362">
        <f t="shared" si="38"/>
        <v>0</v>
      </c>
      <c r="O57" s="362">
        <f t="shared" si="38"/>
        <v>0</v>
      </c>
      <c r="P57" s="362">
        <f t="shared" si="38"/>
        <v>0</v>
      </c>
      <c r="Q57" s="362">
        <f t="shared" si="38"/>
        <v>0</v>
      </c>
      <c r="R57" s="362">
        <f t="shared" si="38"/>
        <v>0</v>
      </c>
      <c r="S57" s="362">
        <f t="shared" si="38"/>
        <v>0</v>
      </c>
      <c r="T57" s="362">
        <f t="shared" si="38"/>
        <v>0</v>
      </c>
      <c r="U57" s="362">
        <f t="shared" si="38"/>
        <v>0</v>
      </c>
      <c r="V57" s="362">
        <f t="shared" si="38"/>
        <v>4397</v>
      </c>
      <c r="W57" s="362">
        <f t="shared" si="38"/>
        <v>4397</v>
      </c>
      <c r="X57" s="362">
        <f t="shared" si="38"/>
        <v>0</v>
      </c>
      <c r="Y57" s="362">
        <f t="shared" si="38"/>
        <v>0</v>
      </c>
      <c r="Z57" s="362">
        <f t="shared" si="38"/>
        <v>0</v>
      </c>
      <c r="AA57" s="362">
        <f t="shared" si="38"/>
        <v>0</v>
      </c>
      <c r="AB57" s="362">
        <f t="shared" si="38"/>
        <v>4397</v>
      </c>
      <c r="AC57" s="362">
        <f t="shared" si="38"/>
        <v>4397</v>
      </c>
      <c r="AD57" s="362">
        <f t="shared" si="38"/>
        <v>0</v>
      </c>
      <c r="AE57" s="362">
        <f t="shared" si="38"/>
        <v>0</v>
      </c>
      <c r="AF57" s="362">
        <f t="shared" si="38"/>
        <v>0</v>
      </c>
      <c r="AG57" s="362">
        <f t="shared" si="38"/>
        <v>0</v>
      </c>
      <c r="AH57" s="362">
        <f t="shared" si="38"/>
        <v>0</v>
      </c>
      <c r="AI57" s="362">
        <f t="shared" si="38"/>
        <v>0</v>
      </c>
      <c r="AJ57" s="362">
        <f t="shared" si="38"/>
        <v>0</v>
      </c>
      <c r="AK57" s="362">
        <f>SUM(AK58:AK60)</f>
        <v>4397</v>
      </c>
      <c r="AL57" s="362">
        <f t="shared" si="38"/>
        <v>0</v>
      </c>
      <c r="AM57" s="362">
        <f t="shared" si="38"/>
        <v>0</v>
      </c>
      <c r="AN57" s="363">
        <f t="shared" si="38"/>
        <v>0</v>
      </c>
      <c r="AO57" s="539" t="s">
        <v>784</v>
      </c>
      <c r="AQ57" s="329">
        <f t="shared" si="2"/>
        <v>0</v>
      </c>
      <c r="AR57" s="332"/>
      <c r="AS57" s="349"/>
      <c r="AT57" s="343" t="e">
        <f>#REF!-I55</f>
        <v>#REF!</v>
      </c>
    </row>
    <row r="58" spans="1:51" ht="42" customHeight="1" x14ac:dyDescent="0.25">
      <c r="A58" s="402">
        <v>1</v>
      </c>
      <c r="B58" s="403" t="s">
        <v>738</v>
      </c>
      <c r="C58" s="380"/>
      <c r="D58" s="380"/>
      <c r="E58" s="380"/>
      <c r="F58" s="380"/>
      <c r="G58" s="346"/>
      <c r="H58" s="352">
        <v>500</v>
      </c>
      <c r="I58" s="352">
        <v>500</v>
      </c>
      <c r="J58" s="353"/>
      <c r="K58" s="393"/>
      <c r="L58" s="394"/>
      <c r="M58" s="394"/>
      <c r="N58" s="394"/>
      <c r="O58" s="394"/>
      <c r="P58" s="394"/>
      <c r="Q58" s="394"/>
      <c r="R58" s="356"/>
      <c r="S58" s="356"/>
      <c r="T58" s="353">
        <f>K58+P58+S58</f>
        <v>0</v>
      </c>
      <c r="U58" s="347"/>
      <c r="V58" s="352">
        <v>500</v>
      </c>
      <c r="W58" s="352">
        <v>500</v>
      </c>
      <c r="X58" s="357"/>
      <c r="Y58" s="357"/>
      <c r="Z58" s="353">
        <f>IF(AC58&gt;W58,AC58-W58,0)</f>
        <v>0</v>
      </c>
      <c r="AA58" s="353">
        <f>IF(AC58&lt;W58,W58-AC58,0)</f>
        <v>0</v>
      </c>
      <c r="AB58" s="352">
        <v>500</v>
      </c>
      <c r="AC58" s="352">
        <v>500</v>
      </c>
      <c r="AD58" s="357"/>
      <c r="AE58" s="357"/>
      <c r="AF58" s="357"/>
      <c r="AG58" s="353">
        <f>K58+P58+S58</f>
        <v>0</v>
      </c>
      <c r="AH58" s="357"/>
      <c r="AI58" s="357"/>
      <c r="AJ58" s="357"/>
      <c r="AK58" s="352">
        <v>500</v>
      </c>
      <c r="AL58" s="357"/>
      <c r="AM58" s="357"/>
      <c r="AN58" s="357"/>
      <c r="AO58" s="540"/>
      <c r="AQ58" s="329">
        <f t="shared" si="2"/>
        <v>0</v>
      </c>
      <c r="AR58" s="332"/>
      <c r="AS58" s="349"/>
      <c r="AY58" s="343" t="e">
        <f>#REF!-H55</f>
        <v>#REF!</v>
      </c>
    </row>
    <row r="59" spans="1:51" ht="21" customHeight="1" x14ac:dyDescent="0.25">
      <c r="A59" s="402">
        <v>2</v>
      </c>
      <c r="B59" s="403" t="s">
        <v>739</v>
      </c>
      <c r="C59" s="380"/>
      <c r="D59" s="380"/>
      <c r="E59" s="380"/>
      <c r="F59" s="380"/>
      <c r="G59" s="346"/>
      <c r="H59" s="352">
        <v>3397</v>
      </c>
      <c r="I59" s="352">
        <v>3397</v>
      </c>
      <c r="J59" s="353"/>
      <c r="K59" s="393"/>
      <c r="L59" s="394"/>
      <c r="M59" s="394"/>
      <c r="N59" s="394"/>
      <c r="O59" s="394"/>
      <c r="P59" s="394"/>
      <c r="Q59" s="394"/>
      <c r="R59" s="356"/>
      <c r="S59" s="356"/>
      <c r="T59" s="353">
        <f>K59+P59+S59</f>
        <v>0</v>
      </c>
      <c r="U59" s="347"/>
      <c r="V59" s="352">
        <v>3397</v>
      </c>
      <c r="W59" s="352">
        <v>3397</v>
      </c>
      <c r="X59" s="357"/>
      <c r="Y59" s="357"/>
      <c r="Z59" s="353">
        <f>IF(AC59&gt;W59,AC59-W59,0)</f>
        <v>0</v>
      </c>
      <c r="AA59" s="353">
        <f>IF(AC59&lt;W59,W59-AC59,0)</f>
        <v>0</v>
      </c>
      <c r="AB59" s="352">
        <v>3397</v>
      </c>
      <c r="AC59" s="352">
        <v>3397</v>
      </c>
      <c r="AD59" s="357"/>
      <c r="AE59" s="357"/>
      <c r="AF59" s="357"/>
      <c r="AG59" s="353">
        <f>K59+P59+S59</f>
        <v>0</v>
      </c>
      <c r="AH59" s="357"/>
      <c r="AI59" s="357"/>
      <c r="AJ59" s="357"/>
      <c r="AK59" s="352">
        <v>3397</v>
      </c>
      <c r="AL59" s="357"/>
      <c r="AM59" s="357"/>
      <c r="AN59" s="357"/>
      <c r="AO59" s="541"/>
      <c r="AQ59" s="329">
        <f t="shared" si="2"/>
        <v>0</v>
      </c>
      <c r="AR59" s="332"/>
      <c r="AS59" s="349"/>
    </row>
    <row r="60" spans="1:51" ht="25.5" customHeight="1" x14ac:dyDescent="0.25">
      <c r="A60" s="402">
        <v>3</v>
      </c>
      <c r="B60" s="403" t="s">
        <v>740</v>
      </c>
      <c r="C60" s="380"/>
      <c r="D60" s="380"/>
      <c r="E60" s="380"/>
      <c r="F60" s="380"/>
      <c r="G60" s="346"/>
      <c r="H60" s="352">
        <v>500</v>
      </c>
      <c r="I60" s="352">
        <v>500</v>
      </c>
      <c r="J60" s="353"/>
      <c r="K60" s="393"/>
      <c r="L60" s="394"/>
      <c r="M60" s="394"/>
      <c r="N60" s="394"/>
      <c r="O60" s="394"/>
      <c r="P60" s="394"/>
      <c r="Q60" s="394"/>
      <c r="R60" s="356"/>
      <c r="S60" s="356"/>
      <c r="T60" s="353">
        <f>K60+P60+S60</f>
        <v>0</v>
      </c>
      <c r="U60" s="347"/>
      <c r="V60" s="352">
        <v>500</v>
      </c>
      <c r="W60" s="352">
        <v>500</v>
      </c>
      <c r="X60" s="357"/>
      <c r="Y60" s="357"/>
      <c r="Z60" s="353">
        <f>IF(AC60&gt;W60,AC60-W60,0)</f>
        <v>0</v>
      </c>
      <c r="AA60" s="353">
        <f>IF(AC60&lt;W60,W60-AC60,0)</f>
        <v>0</v>
      </c>
      <c r="AB60" s="352">
        <v>500</v>
      </c>
      <c r="AC60" s="352">
        <v>500</v>
      </c>
      <c r="AD60" s="357"/>
      <c r="AE60" s="357"/>
      <c r="AF60" s="357"/>
      <c r="AG60" s="353">
        <f>K60+P60+S60</f>
        <v>0</v>
      </c>
      <c r="AH60" s="357"/>
      <c r="AI60" s="357"/>
      <c r="AJ60" s="357"/>
      <c r="AK60" s="352">
        <v>500</v>
      </c>
      <c r="AL60" s="357"/>
      <c r="AM60" s="357"/>
      <c r="AN60" s="357"/>
      <c r="AO60" s="384"/>
      <c r="AQ60" s="329">
        <f t="shared" si="2"/>
        <v>0</v>
      </c>
      <c r="AR60" s="332"/>
      <c r="AS60" s="349"/>
    </row>
    <row r="61" spans="1:51" ht="58.5" customHeight="1" x14ac:dyDescent="0.25">
      <c r="A61" s="364" t="s">
        <v>741</v>
      </c>
      <c r="B61" s="365" t="s">
        <v>696</v>
      </c>
      <c r="C61" s="365"/>
      <c r="D61" s="365"/>
      <c r="E61" s="365"/>
      <c r="F61" s="365"/>
      <c r="G61" s="366"/>
      <c r="H61" s="347">
        <f t="shared" ref="H61:AN61" si="39">H62</f>
        <v>2767</v>
      </c>
      <c r="I61" s="347">
        <f t="shared" si="39"/>
        <v>2767</v>
      </c>
      <c r="J61" s="347">
        <f t="shared" si="39"/>
        <v>0</v>
      </c>
      <c r="K61" s="347">
        <f t="shared" si="39"/>
        <v>0</v>
      </c>
      <c r="L61" s="347">
        <f t="shared" si="39"/>
        <v>0</v>
      </c>
      <c r="M61" s="347">
        <f t="shared" si="39"/>
        <v>0</v>
      </c>
      <c r="N61" s="347">
        <f t="shared" si="39"/>
        <v>0</v>
      </c>
      <c r="O61" s="347">
        <f t="shared" si="39"/>
        <v>0</v>
      </c>
      <c r="P61" s="347">
        <f t="shared" si="39"/>
        <v>0</v>
      </c>
      <c r="Q61" s="347">
        <f t="shared" si="39"/>
        <v>0</v>
      </c>
      <c r="R61" s="347">
        <f t="shared" si="39"/>
        <v>0</v>
      </c>
      <c r="S61" s="347">
        <f t="shared" si="39"/>
        <v>0</v>
      </c>
      <c r="T61" s="347">
        <f t="shared" si="39"/>
        <v>0</v>
      </c>
      <c r="U61" s="347">
        <f t="shared" si="39"/>
        <v>0</v>
      </c>
      <c r="V61" s="347">
        <f t="shared" si="39"/>
        <v>2767</v>
      </c>
      <c r="W61" s="347">
        <f t="shared" si="39"/>
        <v>2767</v>
      </c>
      <c r="X61" s="347">
        <f t="shared" si="39"/>
        <v>0</v>
      </c>
      <c r="Y61" s="347">
        <f t="shared" si="39"/>
        <v>0</v>
      </c>
      <c r="Z61" s="347">
        <f t="shared" si="39"/>
        <v>0</v>
      </c>
      <c r="AA61" s="347">
        <f t="shared" si="39"/>
        <v>0</v>
      </c>
      <c r="AB61" s="347">
        <f t="shared" si="39"/>
        <v>2767</v>
      </c>
      <c r="AC61" s="347">
        <f t="shared" si="39"/>
        <v>2767</v>
      </c>
      <c r="AD61" s="347">
        <f t="shared" si="39"/>
        <v>0</v>
      </c>
      <c r="AE61" s="347">
        <f t="shared" si="39"/>
        <v>0</v>
      </c>
      <c r="AF61" s="347">
        <f t="shared" si="39"/>
        <v>0</v>
      </c>
      <c r="AG61" s="347">
        <f t="shared" si="39"/>
        <v>528</v>
      </c>
      <c r="AH61" s="347">
        <f t="shared" si="39"/>
        <v>0</v>
      </c>
      <c r="AI61" s="347">
        <f t="shared" si="39"/>
        <v>0</v>
      </c>
      <c r="AJ61" s="347">
        <f t="shared" si="39"/>
        <v>0</v>
      </c>
      <c r="AK61" s="347">
        <f t="shared" si="39"/>
        <v>2239</v>
      </c>
      <c r="AL61" s="347">
        <f t="shared" si="39"/>
        <v>0</v>
      </c>
      <c r="AM61" s="347">
        <f t="shared" si="39"/>
        <v>0</v>
      </c>
      <c r="AN61" s="367">
        <f t="shared" si="39"/>
        <v>0</v>
      </c>
      <c r="AO61" s="539" t="s">
        <v>785</v>
      </c>
      <c r="AQ61" s="329">
        <f t="shared" ref="AQ61:AQ82" si="40">AC61-AG61-AK61</f>
        <v>0</v>
      </c>
      <c r="AR61" s="332"/>
      <c r="AS61" s="349"/>
    </row>
    <row r="62" spans="1:51" ht="83.25" customHeight="1" x14ac:dyDescent="0.25">
      <c r="A62" s="369"/>
      <c r="B62" s="370" t="s">
        <v>739</v>
      </c>
      <c r="C62" s="370"/>
      <c r="D62" s="370"/>
      <c r="E62" s="370"/>
      <c r="F62" s="370"/>
      <c r="G62" s="361" t="s">
        <v>774</v>
      </c>
      <c r="H62" s="375">
        <v>2767</v>
      </c>
      <c r="I62" s="375">
        <v>2767</v>
      </c>
      <c r="J62" s="371"/>
      <c r="K62" s="405"/>
      <c r="L62" s="371"/>
      <c r="M62" s="371"/>
      <c r="N62" s="371"/>
      <c r="O62" s="371"/>
      <c r="P62" s="371"/>
      <c r="Q62" s="371"/>
      <c r="R62" s="376"/>
      <c r="S62" s="376"/>
      <c r="T62" s="353">
        <f>K62+P62+S62</f>
        <v>0</v>
      </c>
      <c r="U62" s="375"/>
      <c r="V62" s="375">
        <v>2767</v>
      </c>
      <c r="W62" s="375">
        <v>2767</v>
      </c>
      <c r="X62" s="376"/>
      <c r="Y62" s="376"/>
      <c r="Z62" s="353">
        <f>IF(AC62&gt;W62,AC62-W62,0)</f>
        <v>0</v>
      </c>
      <c r="AA62" s="353">
        <f>IF(AC62&lt;W62,W62-AC62,0)</f>
        <v>0</v>
      </c>
      <c r="AB62" s="375">
        <v>2767</v>
      </c>
      <c r="AC62" s="375">
        <v>2767</v>
      </c>
      <c r="AD62" s="376"/>
      <c r="AE62" s="376"/>
      <c r="AF62" s="376"/>
      <c r="AG62" s="353">
        <v>528</v>
      </c>
      <c r="AH62" s="376"/>
      <c r="AI62" s="376"/>
      <c r="AJ62" s="376"/>
      <c r="AK62" s="375">
        <f>AC62-AG62</f>
        <v>2239</v>
      </c>
      <c r="AL62" s="376"/>
      <c r="AM62" s="376"/>
      <c r="AN62" s="376"/>
      <c r="AO62" s="541"/>
      <c r="AQ62" s="329">
        <f t="shared" si="40"/>
        <v>0</v>
      </c>
      <c r="AR62" s="332"/>
      <c r="AS62" s="349"/>
    </row>
    <row r="63" spans="1:51" ht="58.5" customHeight="1" x14ac:dyDescent="0.25">
      <c r="A63" s="344" t="s">
        <v>787</v>
      </c>
      <c r="B63" s="345" t="s">
        <v>696</v>
      </c>
      <c r="C63" s="345"/>
      <c r="D63" s="345"/>
      <c r="E63" s="345"/>
      <c r="F63" s="345"/>
      <c r="G63" s="366"/>
      <c r="H63" s="377">
        <f t="shared" ref="H63:AN63" si="41">H64</f>
        <v>7177</v>
      </c>
      <c r="I63" s="377">
        <f t="shared" si="41"/>
        <v>7177</v>
      </c>
      <c r="J63" s="377">
        <f t="shared" si="41"/>
        <v>0</v>
      </c>
      <c r="K63" s="377">
        <f t="shared" si="41"/>
        <v>0</v>
      </c>
      <c r="L63" s="377">
        <f t="shared" si="41"/>
        <v>0</v>
      </c>
      <c r="M63" s="377">
        <f t="shared" si="41"/>
        <v>0</v>
      </c>
      <c r="N63" s="377">
        <f t="shared" si="41"/>
        <v>0</v>
      </c>
      <c r="O63" s="377">
        <f t="shared" si="41"/>
        <v>0</v>
      </c>
      <c r="P63" s="377">
        <f t="shared" si="41"/>
        <v>0</v>
      </c>
      <c r="Q63" s="377">
        <f t="shared" si="41"/>
        <v>0</v>
      </c>
      <c r="R63" s="377">
        <f t="shared" si="41"/>
        <v>0</v>
      </c>
      <c r="S63" s="377">
        <f t="shared" si="41"/>
        <v>0</v>
      </c>
      <c r="T63" s="377">
        <f t="shared" si="41"/>
        <v>0</v>
      </c>
      <c r="U63" s="377">
        <f t="shared" si="41"/>
        <v>0</v>
      </c>
      <c r="V63" s="377">
        <f t="shared" si="41"/>
        <v>7177</v>
      </c>
      <c r="W63" s="377">
        <f t="shared" si="41"/>
        <v>7177</v>
      </c>
      <c r="X63" s="377">
        <f t="shared" si="41"/>
        <v>0</v>
      </c>
      <c r="Y63" s="377">
        <f t="shared" si="41"/>
        <v>0</v>
      </c>
      <c r="Z63" s="377">
        <f t="shared" si="41"/>
        <v>0</v>
      </c>
      <c r="AA63" s="377">
        <f t="shared" si="41"/>
        <v>0</v>
      </c>
      <c r="AB63" s="377">
        <f t="shared" si="41"/>
        <v>7177</v>
      </c>
      <c r="AC63" s="377">
        <f t="shared" si="41"/>
        <v>7177</v>
      </c>
      <c r="AD63" s="394">
        <f t="shared" si="41"/>
        <v>0</v>
      </c>
      <c r="AE63" s="394">
        <f t="shared" si="41"/>
        <v>0</v>
      </c>
      <c r="AF63" s="394">
        <f t="shared" si="41"/>
        <v>0</v>
      </c>
      <c r="AG63" s="394">
        <f t="shared" si="41"/>
        <v>0</v>
      </c>
      <c r="AH63" s="394">
        <f t="shared" si="41"/>
        <v>0</v>
      </c>
      <c r="AI63" s="394">
        <f t="shared" si="41"/>
        <v>0</v>
      </c>
      <c r="AJ63" s="394">
        <f t="shared" si="41"/>
        <v>0</v>
      </c>
      <c r="AK63" s="377">
        <f t="shared" si="41"/>
        <v>7177</v>
      </c>
      <c r="AL63" s="394">
        <f t="shared" si="41"/>
        <v>0</v>
      </c>
      <c r="AM63" s="394">
        <f t="shared" si="41"/>
        <v>0</v>
      </c>
      <c r="AN63" s="406">
        <f t="shared" si="41"/>
        <v>0</v>
      </c>
      <c r="AO63" s="384"/>
      <c r="AQ63" s="329">
        <f t="shared" si="40"/>
        <v>0</v>
      </c>
      <c r="AR63" s="332"/>
      <c r="AS63" s="349"/>
    </row>
    <row r="64" spans="1:51" ht="102" customHeight="1" x14ac:dyDescent="0.25">
      <c r="A64" s="344"/>
      <c r="B64" s="389" t="s">
        <v>739</v>
      </c>
      <c r="C64" s="345"/>
      <c r="D64" s="345"/>
      <c r="E64" s="345"/>
      <c r="F64" s="345"/>
      <c r="G64" s="366"/>
      <c r="H64" s="356">
        <v>7177</v>
      </c>
      <c r="I64" s="356">
        <v>7177</v>
      </c>
      <c r="J64" s="356"/>
      <c r="K64" s="356"/>
      <c r="L64" s="356"/>
      <c r="M64" s="356"/>
      <c r="N64" s="356"/>
      <c r="O64" s="356"/>
      <c r="P64" s="356"/>
      <c r="Q64" s="356"/>
      <c r="R64" s="356"/>
      <c r="S64" s="356"/>
      <c r="T64" s="356"/>
      <c r="U64" s="356"/>
      <c r="V64" s="356">
        <v>7177</v>
      </c>
      <c r="W64" s="356">
        <v>7177</v>
      </c>
      <c r="X64" s="356"/>
      <c r="Y64" s="356"/>
      <c r="Z64" s="356"/>
      <c r="AA64" s="356"/>
      <c r="AB64" s="356">
        <f>AC64</f>
        <v>7177</v>
      </c>
      <c r="AC64" s="356">
        <v>7177</v>
      </c>
      <c r="AD64" s="356"/>
      <c r="AE64" s="356"/>
      <c r="AF64" s="356"/>
      <c r="AG64" s="356">
        <f>K64+P64+S64</f>
        <v>0</v>
      </c>
      <c r="AH64" s="406"/>
      <c r="AI64" s="406"/>
      <c r="AJ64" s="406"/>
      <c r="AK64" s="356">
        <v>7177</v>
      </c>
      <c r="AL64" s="406"/>
      <c r="AM64" s="406"/>
      <c r="AN64" s="406"/>
      <c r="AO64" s="384" t="s">
        <v>786</v>
      </c>
      <c r="AQ64" s="329">
        <f t="shared" si="40"/>
        <v>0</v>
      </c>
      <c r="AR64" s="332"/>
      <c r="AS64" s="349"/>
    </row>
    <row r="65" spans="1:45" ht="58.5" customHeight="1" x14ac:dyDescent="0.25">
      <c r="A65" s="344" t="s">
        <v>789</v>
      </c>
      <c r="B65" s="345" t="s">
        <v>696</v>
      </c>
      <c r="C65" s="345"/>
      <c r="D65" s="345"/>
      <c r="E65" s="345"/>
      <c r="F65" s="345"/>
      <c r="G65" s="366"/>
      <c r="H65" s="347">
        <f t="shared" ref="H65:AN65" si="42">H66+H67</f>
        <v>4253</v>
      </c>
      <c r="I65" s="347">
        <f t="shared" si="42"/>
        <v>4253</v>
      </c>
      <c r="J65" s="347">
        <f t="shared" si="42"/>
        <v>0</v>
      </c>
      <c r="K65" s="347">
        <f t="shared" si="42"/>
        <v>0</v>
      </c>
      <c r="L65" s="347">
        <f t="shared" si="42"/>
        <v>0</v>
      </c>
      <c r="M65" s="347">
        <f t="shared" si="42"/>
        <v>0</v>
      </c>
      <c r="N65" s="347">
        <f t="shared" si="42"/>
        <v>0</v>
      </c>
      <c r="O65" s="347">
        <f t="shared" si="42"/>
        <v>0</v>
      </c>
      <c r="P65" s="347">
        <f t="shared" si="42"/>
        <v>0</v>
      </c>
      <c r="Q65" s="347">
        <f t="shared" si="42"/>
        <v>0</v>
      </c>
      <c r="R65" s="347">
        <f t="shared" si="42"/>
        <v>0</v>
      </c>
      <c r="S65" s="347">
        <f t="shared" si="42"/>
        <v>0</v>
      </c>
      <c r="T65" s="347">
        <f t="shared" si="42"/>
        <v>0</v>
      </c>
      <c r="U65" s="347">
        <f t="shared" si="42"/>
        <v>0</v>
      </c>
      <c r="V65" s="347">
        <f t="shared" si="42"/>
        <v>4253</v>
      </c>
      <c r="W65" s="347">
        <f t="shared" si="42"/>
        <v>4253</v>
      </c>
      <c r="X65" s="347">
        <f t="shared" si="42"/>
        <v>0</v>
      </c>
      <c r="Y65" s="347">
        <f t="shared" si="42"/>
        <v>0</v>
      </c>
      <c r="Z65" s="347">
        <f t="shared" si="42"/>
        <v>0</v>
      </c>
      <c r="AA65" s="347">
        <f t="shared" si="42"/>
        <v>0</v>
      </c>
      <c r="AB65" s="347">
        <f t="shared" si="42"/>
        <v>4253</v>
      </c>
      <c r="AC65" s="347">
        <f t="shared" si="42"/>
        <v>4253</v>
      </c>
      <c r="AD65" s="347">
        <f t="shared" si="42"/>
        <v>0</v>
      </c>
      <c r="AE65" s="347">
        <f t="shared" si="42"/>
        <v>0</v>
      </c>
      <c r="AF65" s="347">
        <f t="shared" si="42"/>
        <v>0</v>
      </c>
      <c r="AG65" s="347">
        <f t="shared" si="42"/>
        <v>0</v>
      </c>
      <c r="AH65" s="347">
        <f t="shared" si="42"/>
        <v>0</v>
      </c>
      <c r="AI65" s="347">
        <f t="shared" si="42"/>
        <v>0</v>
      </c>
      <c r="AJ65" s="347">
        <f t="shared" si="42"/>
        <v>0</v>
      </c>
      <c r="AK65" s="347">
        <f t="shared" si="42"/>
        <v>4253</v>
      </c>
      <c r="AL65" s="347">
        <f t="shared" si="42"/>
        <v>0</v>
      </c>
      <c r="AM65" s="347">
        <f t="shared" si="42"/>
        <v>0</v>
      </c>
      <c r="AN65" s="367">
        <f t="shared" si="42"/>
        <v>0</v>
      </c>
      <c r="AO65" s="539" t="s">
        <v>788</v>
      </c>
      <c r="AQ65" s="329">
        <f t="shared" si="40"/>
        <v>0</v>
      </c>
      <c r="AR65" s="332"/>
      <c r="AS65" s="349"/>
    </row>
    <row r="66" spans="1:45" ht="58.5" customHeight="1" x14ac:dyDescent="0.25">
      <c r="A66" s="350" t="s">
        <v>138</v>
      </c>
      <c r="B66" s="392" t="s">
        <v>738</v>
      </c>
      <c r="C66" s="345"/>
      <c r="D66" s="345"/>
      <c r="E66" s="345"/>
      <c r="F66" s="345"/>
      <c r="G66" s="366"/>
      <c r="H66" s="352">
        <v>580</v>
      </c>
      <c r="I66" s="352">
        <v>580</v>
      </c>
      <c r="J66" s="353"/>
      <c r="K66" s="407"/>
      <c r="L66" s="408"/>
      <c r="M66" s="408"/>
      <c r="N66" s="408"/>
      <c r="O66" s="408"/>
      <c r="P66" s="408"/>
      <c r="Q66" s="408"/>
      <c r="R66" s="356"/>
      <c r="S66" s="356"/>
      <c r="T66" s="353">
        <f>K66+P66+S66</f>
        <v>0</v>
      </c>
      <c r="U66" s="347"/>
      <c r="V66" s="352">
        <v>580</v>
      </c>
      <c r="W66" s="352">
        <v>580</v>
      </c>
      <c r="X66" s="347"/>
      <c r="Y66" s="347"/>
      <c r="Z66" s="353">
        <f>IF(AC66&gt;W66,AC66-W66,0)</f>
        <v>0</v>
      </c>
      <c r="AA66" s="353">
        <f>IF(AC66&lt;W66,W66-AC66,0)</f>
        <v>0</v>
      </c>
      <c r="AB66" s="352">
        <v>580</v>
      </c>
      <c r="AC66" s="352">
        <v>580</v>
      </c>
      <c r="AD66" s="347"/>
      <c r="AE66" s="347"/>
      <c r="AF66" s="347"/>
      <c r="AG66" s="353">
        <f>K66+P66+S66</f>
        <v>0</v>
      </c>
      <c r="AH66" s="347"/>
      <c r="AI66" s="347"/>
      <c r="AJ66" s="347"/>
      <c r="AK66" s="352">
        <v>580</v>
      </c>
      <c r="AL66" s="347"/>
      <c r="AM66" s="347"/>
      <c r="AN66" s="367"/>
      <c r="AO66" s="540"/>
      <c r="AQ66" s="329">
        <f t="shared" si="40"/>
        <v>0</v>
      </c>
      <c r="AR66" s="332"/>
      <c r="AS66" s="349"/>
    </row>
    <row r="67" spans="1:45" ht="58.5" customHeight="1" x14ac:dyDescent="0.25">
      <c r="A67" s="350" t="s">
        <v>650</v>
      </c>
      <c r="B67" s="392" t="s">
        <v>739</v>
      </c>
      <c r="C67" s="345"/>
      <c r="D67" s="345"/>
      <c r="E67" s="345"/>
      <c r="F67" s="345"/>
      <c r="G67" s="366"/>
      <c r="H67" s="352">
        <v>3673</v>
      </c>
      <c r="I67" s="352">
        <v>3673</v>
      </c>
      <c r="J67" s="353"/>
      <c r="K67" s="407"/>
      <c r="L67" s="408"/>
      <c r="M67" s="408"/>
      <c r="N67" s="408"/>
      <c r="O67" s="408"/>
      <c r="P67" s="408"/>
      <c r="Q67" s="408"/>
      <c r="R67" s="356"/>
      <c r="S67" s="356"/>
      <c r="T67" s="353">
        <f>K67+P67+S67</f>
        <v>0</v>
      </c>
      <c r="U67" s="347"/>
      <c r="V67" s="352">
        <v>3673</v>
      </c>
      <c r="W67" s="352">
        <v>3673</v>
      </c>
      <c r="X67" s="347"/>
      <c r="Y67" s="347"/>
      <c r="Z67" s="353">
        <f>IF(AC67&gt;W67,AC67-W67,0)</f>
        <v>0</v>
      </c>
      <c r="AA67" s="353">
        <f>IF(AC67&lt;W67,W67-AC67,0)</f>
        <v>0</v>
      </c>
      <c r="AB67" s="352">
        <v>3673</v>
      </c>
      <c r="AC67" s="352">
        <v>3673</v>
      </c>
      <c r="AD67" s="347"/>
      <c r="AE67" s="347"/>
      <c r="AF67" s="347"/>
      <c r="AG67" s="353">
        <f>K67+P67+S67</f>
        <v>0</v>
      </c>
      <c r="AH67" s="347"/>
      <c r="AI67" s="347"/>
      <c r="AJ67" s="347"/>
      <c r="AK67" s="352">
        <v>3673</v>
      </c>
      <c r="AL67" s="347"/>
      <c r="AM67" s="347"/>
      <c r="AN67" s="367"/>
      <c r="AO67" s="541"/>
      <c r="AQ67" s="329">
        <f t="shared" si="40"/>
        <v>0</v>
      </c>
      <c r="AR67" s="332"/>
      <c r="AS67" s="349"/>
    </row>
    <row r="68" spans="1:45" ht="58.5" customHeight="1" x14ac:dyDescent="0.25">
      <c r="A68" s="364" t="s">
        <v>791</v>
      </c>
      <c r="B68" s="365" t="s">
        <v>696</v>
      </c>
      <c r="C68" s="365"/>
      <c r="D68" s="365"/>
      <c r="E68" s="365"/>
      <c r="F68" s="365"/>
      <c r="G68" s="366"/>
      <c r="H68" s="347">
        <f t="shared" ref="H68:AN68" si="43">H69</f>
        <v>10389</v>
      </c>
      <c r="I68" s="347">
        <f t="shared" si="43"/>
        <v>10389</v>
      </c>
      <c r="J68" s="347">
        <f t="shared" si="43"/>
        <v>0</v>
      </c>
      <c r="K68" s="347">
        <f t="shared" si="43"/>
        <v>0</v>
      </c>
      <c r="L68" s="347">
        <f t="shared" si="43"/>
        <v>0</v>
      </c>
      <c r="M68" s="347">
        <f t="shared" si="43"/>
        <v>0</v>
      </c>
      <c r="N68" s="347">
        <f t="shared" si="43"/>
        <v>0</v>
      </c>
      <c r="O68" s="347">
        <f t="shared" si="43"/>
        <v>0</v>
      </c>
      <c r="P68" s="347">
        <f t="shared" si="43"/>
        <v>0</v>
      </c>
      <c r="Q68" s="347">
        <f t="shared" si="43"/>
        <v>0</v>
      </c>
      <c r="R68" s="347">
        <f t="shared" si="43"/>
        <v>0</v>
      </c>
      <c r="S68" s="347">
        <f t="shared" si="43"/>
        <v>0</v>
      </c>
      <c r="T68" s="347">
        <f t="shared" si="43"/>
        <v>0</v>
      </c>
      <c r="U68" s="347">
        <f t="shared" si="43"/>
        <v>0</v>
      </c>
      <c r="V68" s="347">
        <f t="shared" si="43"/>
        <v>10389</v>
      </c>
      <c r="W68" s="347">
        <f t="shared" si="43"/>
        <v>10389</v>
      </c>
      <c r="X68" s="347">
        <f t="shared" si="43"/>
        <v>0</v>
      </c>
      <c r="Y68" s="347">
        <f t="shared" si="43"/>
        <v>0</v>
      </c>
      <c r="Z68" s="347">
        <f t="shared" si="43"/>
        <v>0</v>
      </c>
      <c r="AA68" s="347">
        <f t="shared" si="43"/>
        <v>0</v>
      </c>
      <c r="AB68" s="347">
        <f t="shared" si="43"/>
        <v>10389</v>
      </c>
      <c r="AC68" s="347">
        <f t="shared" si="43"/>
        <v>10389</v>
      </c>
      <c r="AD68" s="347">
        <f t="shared" si="43"/>
        <v>0</v>
      </c>
      <c r="AE68" s="347">
        <f t="shared" si="43"/>
        <v>0</v>
      </c>
      <c r="AF68" s="347">
        <f t="shared" si="43"/>
        <v>0</v>
      </c>
      <c r="AG68" s="347">
        <f t="shared" si="43"/>
        <v>0</v>
      </c>
      <c r="AH68" s="347">
        <f t="shared" si="43"/>
        <v>0</v>
      </c>
      <c r="AI68" s="347">
        <f t="shared" si="43"/>
        <v>0</v>
      </c>
      <c r="AJ68" s="347">
        <f t="shared" si="43"/>
        <v>0</v>
      </c>
      <c r="AK68" s="347">
        <f t="shared" si="43"/>
        <v>10389</v>
      </c>
      <c r="AL68" s="347">
        <f t="shared" si="43"/>
        <v>0</v>
      </c>
      <c r="AM68" s="347">
        <f t="shared" si="43"/>
        <v>0</v>
      </c>
      <c r="AN68" s="367">
        <f t="shared" si="43"/>
        <v>0</v>
      </c>
      <c r="AO68" s="539" t="s">
        <v>790</v>
      </c>
      <c r="AQ68" s="329">
        <f t="shared" si="40"/>
        <v>0</v>
      </c>
      <c r="AR68" s="332"/>
      <c r="AS68" s="349"/>
    </row>
    <row r="69" spans="1:45" ht="61.5" customHeight="1" x14ac:dyDescent="0.25">
      <c r="A69" s="364"/>
      <c r="B69" s="403" t="s">
        <v>739</v>
      </c>
      <c r="C69" s="365"/>
      <c r="D69" s="365"/>
      <c r="E69" s="365"/>
      <c r="F69" s="365"/>
      <c r="G69" s="366"/>
      <c r="H69" s="352">
        <v>10389</v>
      </c>
      <c r="I69" s="352">
        <v>10389</v>
      </c>
      <c r="J69" s="353"/>
      <c r="K69" s="407"/>
      <c r="L69" s="409"/>
      <c r="M69" s="409"/>
      <c r="N69" s="409"/>
      <c r="O69" s="409"/>
      <c r="P69" s="408"/>
      <c r="Q69" s="408"/>
      <c r="R69" s="356"/>
      <c r="S69" s="356"/>
      <c r="T69" s="353">
        <f>K69+P69+S69</f>
        <v>0</v>
      </c>
      <c r="U69" s="347"/>
      <c r="V69" s="352">
        <v>10389</v>
      </c>
      <c r="W69" s="352">
        <v>10389</v>
      </c>
      <c r="X69" s="347"/>
      <c r="Y69" s="347"/>
      <c r="Z69" s="353">
        <f>IF(AC69&gt;W69,AC69-W69,0)</f>
        <v>0</v>
      </c>
      <c r="AA69" s="353">
        <f>IF(AC69&lt;W69,W69-AC69,0)</f>
        <v>0</v>
      </c>
      <c r="AB69" s="352">
        <v>10389</v>
      </c>
      <c r="AC69" s="352">
        <v>10389</v>
      </c>
      <c r="AD69" s="347"/>
      <c r="AE69" s="347"/>
      <c r="AF69" s="347"/>
      <c r="AG69" s="353">
        <f>K69+P69+S69</f>
        <v>0</v>
      </c>
      <c r="AH69" s="347"/>
      <c r="AI69" s="347"/>
      <c r="AJ69" s="347"/>
      <c r="AK69" s="352">
        <v>10389</v>
      </c>
      <c r="AL69" s="347"/>
      <c r="AM69" s="347"/>
      <c r="AN69" s="367"/>
      <c r="AO69" s="541"/>
      <c r="AQ69" s="329">
        <f t="shared" si="40"/>
        <v>0</v>
      </c>
      <c r="AR69" s="332"/>
      <c r="AS69" s="349"/>
    </row>
    <row r="70" spans="1:45" ht="58.5" customHeight="1" x14ac:dyDescent="0.25">
      <c r="A70" s="364" t="s">
        <v>793</v>
      </c>
      <c r="B70" s="365" t="s">
        <v>696</v>
      </c>
      <c r="C70" s="365"/>
      <c r="D70" s="365"/>
      <c r="E70" s="365"/>
      <c r="F70" s="365"/>
      <c r="G70" s="366"/>
      <c r="H70" s="347">
        <f t="shared" ref="H70:AN70" si="44">H71</f>
        <v>4490</v>
      </c>
      <c r="I70" s="347">
        <f t="shared" si="44"/>
        <v>4490</v>
      </c>
      <c r="J70" s="347">
        <f t="shared" si="44"/>
        <v>0</v>
      </c>
      <c r="K70" s="347">
        <f t="shared" si="44"/>
        <v>0</v>
      </c>
      <c r="L70" s="347">
        <f t="shared" si="44"/>
        <v>0</v>
      </c>
      <c r="M70" s="347">
        <f t="shared" si="44"/>
        <v>0</v>
      </c>
      <c r="N70" s="347">
        <f t="shared" si="44"/>
        <v>0</v>
      </c>
      <c r="O70" s="347">
        <f t="shared" si="44"/>
        <v>0</v>
      </c>
      <c r="P70" s="347">
        <f t="shared" si="44"/>
        <v>0</v>
      </c>
      <c r="Q70" s="347">
        <f t="shared" si="44"/>
        <v>0</v>
      </c>
      <c r="R70" s="347">
        <f t="shared" si="44"/>
        <v>0</v>
      </c>
      <c r="S70" s="347">
        <f t="shared" si="44"/>
        <v>0</v>
      </c>
      <c r="T70" s="347">
        <f t="shared" si="44"/>
        <v>0</v>
      </c>
      <c r="U70" s="347">
        <f t="shared" si="44"/>
        <v>0</v>
      </c>
      <c r="V70" s="347">
        <f t="shared" si="44"/>
        <v>4490</v>
      </c>
      <c r="W70" s="347">
        <f t="shared" si="44"/>
        <v>4490</v>
      </c>
      <c r="X70" s="347">
        <f t="shared" si="44"/>
        <v>0</v>
      </c>
      <c r="Y70" s="347">
        <f t="shared" si="44"/>
        <v>0</v>
      </c>
      <c r="Z70" s="347">
        <f t="shared" si="44"/>
        <v>0</v>
      </c>
      <c r="AA70" s="347">
        <f t="shared" si="44"/>
        <v>0</v>
      </c>
      <c r="AB70" s="347">
        <f t="shared" si="44"/>
        <v>4490</v>
      </c>
      <c r="AC70" s="347">
        <f t="shared" si="44"/>
        <v>4490</v>
      </c>
      <c r="AD70" s="347">
        <f t="shared" si="44"/>
        <v>0</v>
      </c>
      <c r="AE70" s="347">
        <f t="shared" si="44"/>
        <v>0</v>
      </c>
      <c r="AF70" s="347">
        <f t="shared" si="44"/>
        <v>0</v>
      </c>
      <c r="AG70" s="347">
        <f t="shared" si="44"/>
        <v>0</v>
      </c>
      <c r="AH70" s="347">
        <f t="shared" si="44"/>
        <v>0</v>
      </c>
      <c r="AI70" s="347">
        <f t="shared" si="44"/>
        <v>0</v>
      </c>
      <c r="AJ70" s="347">
        <f t="shared" si="44"/>
        <v>0</v>
      </c>
      <c r="AK70" s="347">
        <f t="shared" si="44"/>
        <v>4490</v>
      </c>
      <c r="AL70" s="347">
        <f t="shared" si="44"/>
        <v>0</v>
      </c>
      <c r="AM70" s="347">
        <f t="shared" si="44"/>
        <v>0</v>
      </c>
      <c r="AN70" s="367">
        <f t="shared" si="44"/>
        <v>0</v>
      </c>
      <c r="AO70" s="539" t="s">
        <v>792</v>
      </c>
      <c r="AQ70" s="329">
        <f t="shared" si="40"/>
        <v>0</v>
      </c>
      <c r="AR70" s="332"/>
      <c r="AS70" s="349"/>
    </row>
    <row r="71" spans="1:45" ht="85.5" customHeight="1" x14ac:dyDescent="0.25">
      <c r="A71" s="369">
        <v>1</v>
      </c>
      <c r="B71" s="370" t="s">
        <v>750</v>
      </c>
      <c r="C71" s="370"/>
      <c r="D71" s="370"/>
      <c r="E71" s="370"/>
      <c r="F71" s="370"/>
      <c r="G71" s="361"/>
      <c r="H71" s="352">
        <v>4490</v>
      </c>
      <c r="I71" s="352">
        <v>4490</v>
      </c>
      <c r="J71" s="371"/>
      <c r="K71" s="372"/>
      <c r="L71" s="410"/>
      <c r="M71" s="410"/>
      <c r="N71" s="410"/>
      <c r="O71" s="410"/>
      <c r="P71" s="373"/>
      <c r="Q71" s="373"/>
      <c r="R71" s="374"/>
      <c r="S71" s="374"/>
      <c r="T71" s="353">
        <f>K71+P71+S71</f>
        <v>0</v>
      </c>
      <c r="U71" s="375"/>
      <c r="V71" s="352">
        <v>4490</v>
      </c>
      <c r="W71" s="352">
        <v>4490</v>
      </c>
      <c r="X71" s="375"/>
      <c r="Y71" s="375"/>
      <c r="Z71" s="353">
        <f>IF(AC71&gt;W71,AC71-W71,0)</f>
        <v>0</v>
      </c>
      <c r="AA71" s="353">
        <f>IF(AC71&lt;W71,W71-AC71,0)</f>
        <v>0</v>
      </c>
      <c r="AB71" s="352">
        <v>4490</v>
      </c>
      <c r="AC71" s="352">
        <v>4490</v>
      </c>
      <c r="AD71" s="375"/>
      <c r="AE71" s="375"/>
      <c r="AF71" s="375"/>
      <c r="AG71" s="353">
        <f>K71+P71+S71</f>
        <v>0</v>
      </c>
      <c r="AH71" s="375"/>
      <c r="AI71" s="375"/>
      <c r="AJ71" s="375"/>
      <c r="AK71" s="352">
        <v>4490</v>
      </c>
      <c r="AL71" s="375"/>
      <c r="AM71" s="375"/>
      <c r="AN71" s="376"/>
      <c r="AO71" s="541"/>
      <c r="AQ71" s="329">
        <f t="shared" si="40"/>
        <v>0</v>
      </c>
      <c r="AR71" s="332"/>
      <c r="AS71" s="349"/>
    </row>
    <row r="72" spans="1:45" ht="58.5" customHeight="1" x14ac:dyDescent="0.25">
      <c r="A72" s="364" t="s">
        <v>795</v>
      </c>
      <c r="B72" s="365" t="s">
        <v>696</v>
      </c>
      <c r="C72" s="365"/>
      <c r="D72" s="365"/>
      <c r="E72" s="365"/>
      <c r="F72" s="365"/>
      <c r="G72" s="366"/>
      <c r="H72" s="347">
        <f t="shared" ref="H72:AN72" si="45">H73</f>
        <v>9589</v>
      </c>
      <c r="I72" s="347">
        <f t="shared" si="45"/>
        <v>9589</v>
      </c>
      <c r="J72" s="347">
        <f t="shared" si="45"/>
        <v>0</v>
      </c>
      <c r="K72" s="347">
        <f t="shared" si="45"/>
        <v>0</v>
      </c>
      <c r="L72" s="347">
        <f t="shared" si="45"/>
        <v>0</v>
      </c>
      <c r="M72" s="347">
        <f t="shared" si="45"/>
        <v>0</v>
      </c>
      <c r="N72" s="347">
        <f t="shared" si="45"/>
        <v>0</v>
      </c>
      <c r="O72" s="347">
        <f t="shared" si="45"/>
        <v>0</v>
      </c>
      <c r="P72" s="347">
        <f t="shared" si="45"/>
        <v>0</v>
      </c>
      <c r="Q72" s="347">
        <f t="shared" si="45"/>
        <v>0</v>
      </c>
      <c r="R72" s="347">
        <f t="shared" si="45"/>
        <v>0</v>
      </c>
      <c r="S72" s="347">
        <f t="shared" si="45"/>
        <v>0</v>
      </c>
      <c r="T72" s="347">
        <f t="shared" si="45"/>
        <v>0</v>
      </c>
      <c r="U72" s="347">
        <f t="shared" si="45"/>
        <v>0</v>
      </c>
      <c r="V72" s="347">
        <f t="shared" si="45"/>
        <v>9589</v>
      </c>
      <c r="W72" s="347">
        <f t="shared" si="45"/>
        <v>9589</v>
      </c>
      <c r="X72" s="347">
        <f t="shared" si="45"/>
        <v>0</v>
      </c>
      <c r="Y72" s="347">
        <f t="shared" si="45"/>
        <v>0</v>
      </c>
      <c r="Z72" s="347">
        <f t="shared" si="45"/>
        <v>0</v>
      </c>
      <c r="AA72" s="347">
        <f t="shared" si="45"/>
        <v>0</v>
      </c>
      <c r="AB72" s="347">
        <f t="shared" si="45"/>
        <v>9589</v>
      </c>
      <c r="AC72" s="347">
        <f t="shared" si="45"/>
        <v>9589</v>
      </c>
      <c r="AD72" s="347">
        <f t="shared" si="45"/>
        <v>0</v>
      </c>
      <c r="AE72" s="347">
        <f t="shared" si="45"/>
        <v>0</v>
      </c>
      <c r="AF72" s="347">
        <f t="shared" si="45"/>
        <v>0</v>
      </c>
      <c r="AG72" s="347">
        <f t="shared" si="45"/>
        <v>0</v>
      </c>
      <c r="AH72" s="347">
        <f t="shared" si="45"/>
        <v>0</v>
      </c>
      <c r="AI72" s="347">
        <f t="shared" si="45"/>
        <v>0</v>
      </c>
      <c r="AJ72" s="347">
        <f t="shared" si="45"/>
        <v>0</v>
      </c>
      <c r="AK72" s="347">
        <f t="shared" si="45"/>
        <v>9589</v>
      </c>
      <c r="AL72" s="347">
        <f t="shared" si="45"/>
        <v>0</v>
      </c>
      <c r="AM72" s="347">
        <f t="shared" si="45"/>
        <v>0</v>
      </c>
      <c r="AN72" s="367">
        <f t="shared" si="45"/>
        <v>0</v>
      </c>
      <c r="AO72" s="539" t="s">
        <v>794</v>
      </c>
      <c r="AQ72" s="329">
        <f t="shared" si="40"/>
        <v>0</v>
      </c>
      <c r="AR72" s="332"/>
      <c r="AS72" s="349"/>
    </row>
    <row r="73" spans="1:45" ht="58.5" customHeight="1" x14ac:dyDescent="0.25">
      <c r="A73" s="369">
        <v>1</v>
      </c>
      <c r="B73" s="370" t="s">
        <v>750</v>
      </c>
      <c r="C73" s="370"/>
      <c r="D73" s="370"/>
      <c r="E73" s="370"/>
      <c r="F73" s="370"/>
      <c r="G73" s="361"/>
      <c r="H73" s="375">
        <v>9589</v>
      </c>
      <c r="I73" s="375">
        <v>9589</v>
      </c>
      <c r="J73" s="371"/>
      <c r="K73" s="372"/>
      <c r="L73" s="373"/>
      <c r="M73" s="373"/>
      <c r="N73" s="373"/>
      <c r="O73" s="373"/>
      <c r="P73" s="373"/>
      <c r="Q73" s="373"/>
      <c r="R73" s="374"/>
      <c r="S73" s="374"/>
      <c r="T73" s="353">
        <f>K73+P73+S73</f>
        <v>0</v>
      </c>
      <c r="U73" s="375"/>
      <c r="V73" s="375">
        <v>9589</v>
      </c>
      <c r="W73" s="375">
        <v>9589</v>
      </c>
      <c r="X73" s="375"/>
      <c r="Y73" s="375"/>
      <c r="Z73" s="353">
        <f>IF(AC73&gt;W73,AC73-W73,0)</f>
        <v>0</v>
      </c>
      <c r="AA73" s="353">
        <f>IF(AC73&lt;W73,W73-AC73,0)</f>
        <v>0</v>
      </c>
      <c r="AB73" s="375">
        <v>9589</v>
      </c>
      <c r="AC73" s="375">
        <v>9589</v>
      </c>
      <c r="AD73" s="375"/>
      <c r="AE73" s="375"/>
      <c r="AF73" s="375"/>
      <c r="AG73" s="353">
        <f>K73+P73+S73</f>
        <v>0</v>
      </c>
      <c r="AH73" s="375"/>
      <c r="AI73" s="375"/>
      <c r="AJ73" s="375"/>
      <c r="AK73" s="375">
        <v>9589</v>
      </c>
      <c r="AL73" s="375"/>
      <c r="AM73" s="375"/>
      <c r="AN73" s="376"/>
      <c r="AO73" s="541"/>
      <c r="AQ73" s="329">
        <f t="shared" si="40"/>
        <v>0</v>
      </c>
      <c r="AR73" s="332"/>
      <c r="AS73" s="349"/>
    </row>
    <row r="74" spans="1:45" ht="58.5" customHeight="1" x14ac:dyDescent="0.25">
      <c r="A74" s="364" t="s">
        <v>797</v>
      </c>
      <c r="B74" s="365" t="s">
        <v>696</v>
      </c>
      <c r="C74" s="365"/>
      <c r="D74" s="365"/>
      <c r="E74" s="365"/>
      <c r="F74" s="365"/>
      <c r="G74" s="346"/>
      <c r="H74" s="377">
        <f t="shared" ref="H74:AN74" si="46">SUM(H75:H77)</f>
        <v>7585</v>
      </c>
      <c r="I74" s="377">
        <f t="shared" si="46"/>
        <v>7585</v>
      </c>
      <c r="J74" s="377">
        <f t="shared" si="46"/>
        <v>0</v>
      </c>
      <c r="K74" s="377">
        <f t="shared" si="46"/>
        <v>0</v>
      </c>
      <c r="L74" s="377">
        <f t="shared" si="46"/>
        <v>0</v>
      </c>
      <c r="M74" s="377">
        <f t="shared" si="46"/>
        <v>0</v>
      </c>
      <c r="N74" s="377">
        <f t="shared" si="46"/>
        <v>0</v>
      </c>
      <c r="O74" s="377">
        <f t="shared" si="46"/>
        <v>0</v>
      </c>
      <c r="P74" s="377">
        <f t="shared" si="46"/>
        <v>0</v>
      </c>
      <c r="Q74" s="377">
        <f t="shared" si="46"/>
        <v>0</v>
      </c>
      <c r="R74" s="377">
        <f t="shared" si="46"/>
        <v>0</v>
      </c>
      <c r="S74" s="377">
        <f t="shared" si="46"/>
        <v>0</v>
      </c>
      <c r="T74" s="377">
        <f t="shared" si="46"/>
        <v>0</v>
      </c>
      <c r="U74" s="377">
        <f t="shared" si="46"/>
        <v>0</v>
      </c>
      <c r="V74" s="377">
        <f t="shared" si="46"/>
        <v>7585</v>
      </c>
      <c r="W74" s="377">
        <f t="shared" si="46"/>
        <v>7585</v>
      </c>
      <c r="X74" s="377">
        <f t="shared" si="46"/>
        <v>0</v>
      </c>
      <c r="Y74" s="377">
        <f t="shared" si="46"/>
        <v>0</v>
      </c>
      <c r="Z74" s="377">
        <f t="shared" si="46"/>
        <v>0</v>
      </c>
      <c r="AA74" s="377">
        <f t="shared" si="46"/>
        <v>0</v>
      </c>
      <c r="AB74" s="377">
        <f t="shared" si="46"/>
        <v>7585</v>
      </c>
      <c r="AC74" s="377">
        <f t="shared" si="46"/>
        <v>7585</v>
      </c>
      <c r="AD74" s="377">
        <f t="shared" si="46"/>
        <v>0</v>
      </c>
      <c r="AE74" s="377">
        <f t="shared" si="46"/>
        <v>0</v>
      </c>
      <c r="AF74" s="377">
        <f t="shared" si="46"/>
        <v>0</v>
      </c>
      <c r="AG74" s="377">
        <f t="shared" si="46"/>
        <v>0</v>
      </c>
      <c r="AH74" s="377">
        <f t="shared" si="46"/>
        <v>0</v>
      </c>
      <c r="AI74" s="377">
        <f t="shared" si="46"/>
        <v>0</v>
      </c>
      <c r="AJ74" s="377">
        <f t="shared" si="46"/>
        <v>0</v>
      </c>
      <c r="AK74" s="377">
        <f t="shared" ref="AK74" si="47">SUM(AK75:AK77)</f>
        <v>7585</v>
      </c>
      <c r="AL74" s="377">
        <f t="shared" si="46"/>
        <v>0</v>
      </c>
      <c r="AM74" s="377">
        <f t="shared" si="46"/>
        <v>0</v>
      </c>
      <c r="AN74" s="378">
        <f t="shared" si="46"/>
        <v>0</v>
      </c>
      <c r="AO74" s="539" t="s">
        <v>796</v>
      </c>
      <c r="AQ74" s="329">
        <f t="shared" si="40"/>
        <v>0</v>
      </c>
      <c r="AR74" s="332"/>
      <c r="AS74" s="349"/>
    </row>
    <row r="75" spans="1:45" ht="38.25" customHeight="1" x14ac:dyDescent="0.25">
      <c r="A75" s="369">
        <v>1</v>
      </c>
      <c r="B75" s="384" t="s">
        <v>738</v>
      </c>
      <c r="C75" s="370"/>
      <c r="D75" s="370"/>
      <c r="E75" s="370"/>
      <c r="F75" s="370"/>
      <c r="G75" s="361"/>
      <c r="H75" s="387">
        <v>2528.3333333333335</v>
      </c>
      <c r="I75" s="387">
        <v>2528.3333333333335</v>
      </c>
      <c r="J75" s="371"/>
      <c r="K75" s="412"/>
      <c r="L75" s="387"/>
      <c r="M75" s="387"/>
      <c r="N75" s="387"/>
      <c r="O75" s="387"/>
      <c r="P75" s="387"/>
      <c r="Q75" s="387"/>
      <c r="R75" s="374"/>
      <c r="S75" s="374"/>
      <c r="T75" s="353">
        <f>K75+P75+S75</f>
        <v>0</v>
      </c>
      <c r="U75" s="375"/>
      <c r="V75" s="387">
        <v>2528.3333333333335</v>
      </c>
      <c r="W75" s="387">
        <v>2528.3333333333335</v>
      </c>
      <c r="X75" s="387"/>
      <c r="Y75" s="387"/>
      <c r="Z75" s="353">
        <f>IF(AC75&gt;W75,AC75-W75,0)</f>
        <v>0</v>
      </c>
      <c r="AA75" s="353">
        <f>IF(AC75&lt;W75,W75-AC75,0)</f>
        <v>0</v>
      </c>
      <c r="AB75" s="387">
        <v>2528.3333333333335</v>
      </c>
      <c r="AC75" s="387">
        <v>2528.3333333333335</v>
      </c>
      <c r="AD75" s="387"/>
      <c r="AE75" s="387"/>
      <c r="AF75" s="387"/>
      <c r="AG75" s="353">
        <f>K75+P75+S75</f>
        <v>0</v>
      </c>
      <c r="AH75" s="387"/>
      <c r="AI75" s="387"/>
      <c r="AJ75" s="387"/>
      <c r="AK75" s="387">
        <v>2528.3333333333335</v>
      </c>
      <c r="AL75" s="387"/>
      <c r="AM75" s="387"/>
      <c r="AN75" s="374"/>
      <c r="AO75" s="540"/>
      <c r="AQ75" s="329">
        <f t="shared" si="40"/>
        <v>0</v>
      </c>
      <c r="AR75" s="332"/>
      <c r="AS75" s="349"/>
    </row>
    <row r="76" spans="1:45" ht="38.25" customHeight="1" x14ac:dyDescent="0.25">
      <c r="A76" s="369">
        <v>2</v>
      </c>
      <c r="B76" s="384" t="s">
        <v>739</v>
      </c>
      <c r="C76" s="370"/>
      <c r="D76" s="370"/>
      <c r="E76" s="370"/>
      <c r="F76" s="370"/>
      <c r="G76" s="361"/>
      <c r="H76" s="387">
        <v>2528.3333333333335</v>
      </c>
      <c r="I76" s="387">
        <v>2528.3333333333335</v>
      </c>
      <c r="J76" s="371"/>
      <c r="K76" s="412"/>
      <c r="L76" s="387"/>
      <c r="M76" s="387"/>
      <c r="N76" s="387"/>
      <c r="O76" s="387"/>
      <c r="P76" s="387"/>
      <c r="Q76" s="387"/>
      <c r="R76" s="374"/>
      <c r="S76" s="374"/>
      <c r="T76" s="353">
        <f>K76+P76+S76</f>
        <v>0</v>
      </c>
      <c r="U76" s="375"/>
      <c r="V76" s="387">
        <v>2528.3333333333335</v>
      </c>
      <c r="W76" s="387">
        <v>2528.3333333333335</v>
      </c>
      <c r="X76" s="387"/>
      <c r="Y76" s="387"/>
      <c r="Z76" s="353">
        <f>IF(AC76&gt;W76,AC76-W76,0)</f>
        <v>0</v>
      </c>
      <c r="AA76" s="353">
        <f>IF(AC76&lt;W76,W76-AC76,0)</f>
        <v>0</v>
      </c>
      <c r="AB76" s="387">
        <v>2528.3333333333335</v>
      </c>
      <c r="AC76" s="387">
        <v>2528.3333333333335</v>
      </c>
      <c r="AD76" s="387"/>
      <c r="AE76" s="387"/>
      <c r="AF76" s="387"/>
      <c r="AG76" s="353">
        <f>K76+P76+S76</f>
        <v>0</v>
      </c>
      <c r="AH76" s="387"/>
      <c r="AI76" s="387"/>
      <c r="AJ76" s="387"/>
      <c r="AK76" s="387">
        <v>2528.3333333333335</v>
      </c>
      <c r="AL76" s="387"/>
      <c r="AM76" s="387"/>
      <c r="AN76" s="374"/>
      <c r="AO76" s="540"/>
      <c r="AQ76" s="329">
        <f t="shared" si="40"/>
        <v>0</v>
      </c>
      <c r="AR76" s="332"/>
      <c r="AS76" s="349"/>
    </row>
    <row r="77" spans="1:45" ht="38.25" customHeight="1" x14ac:dyDescent="0.25">
      <c r="A77" s="369">
        <v>3</v>
      </c>
      <c r="B77" s="384" t="s">
        <v>740</v>
      </c>
      <c r="C77" s="370"/>
      <c r="D77" s="370"/>
      <c r="E77" s="370"/>
      <c r="F77" s="370"/>
      <c r="G77" s="361"/>
      <c r="H77" s="387">
        <v>2528.3333333333335</v>
      </c>
      <c r="I77" s="387">
        <v>2528.3333333333335</v>
      </c>
      <c r="J77" s="371"/>
      <c r="K77" s="412"/>
      <c r="L77" s="387"/>
      <c r="M77" s="387"/>
      <c r="N77" s="387"/>
      <c r="O77" s="387"/>
      <c r="P77" s="387"/>
      <c r="Q77" s="387"/>
      <c r="R77" s="374"/>
      <c r="S77" s="374"/>
      <c r="T77" s="353">
        <f>K77+P77+S77</f>
        <v>0</v>
      </c>
      <c r="U77" s="375"/>
      <c r="V77" s="387">
        <v>2528.3333333333335</v>
      </c>
      <c r="W77" s="387">
        <v>2528.3333333333335</v>
      </c>
      <c r="X77" s="387"/>
      <c r="Y77" s="387"/>
      <c r="Z77" s="353">
        <f>IF(AC77&gt;W77,AC77-W77,0)</f>
        <v>0</v>
      </c>
      <c r="AA77" s="353">
        <f>IF(AC77&lt;W77,W77-AC77,0)</f>
        <v>0</v>
      </c>
      <c r="AB77" s="387">
        <v>2528.3333333333335</v>
      </c>
      <c r="AC77" s="387">
        <v>2528.3333333333335</v>
      </c>
      <c r="AD77" s="387"/>
      <c r="AE77" s="387"/>
      <c r="AF77" s="387"/>
      <c r="AG77" s="353">
        <f>K77+P77+S77</f>
        <v>0</v>
      </c>
      <c r="AH77" s="387"/>
      <c r="AI77" s="387"/>
      <c r="AJ77" s="387"/>
      <c r="AK77" s="387">
        <v>2528.3333333333335</v>
      </c>
      <c r="AL77" s="387"/>
      <c r="AM77" s="387"/>
      <c r="AN77" s="374"/>
      <c r="AO77" s="541"/>
      <c r="AQ77" s="329">
        <f t="shared" si="40"/>
        <v>0</v>
      </c>
      <c r="AR77" s="332"/>
      <c r="AS77" s="349"/>
    </row>
    <row r="78" spans="1:45" ht="81" customHeight="1" x14ac:dyDescent="0.25">
      <c r="A78" s="344" t="s">
        <v>33</v>
      </c>
      <c r="B78" s="345" t="s">
        <v>699</v>
      </c>
      <c r="C78" s="345"/>
      <c r="D78" s="345"/>
      <c r="E78" s="345"/>
      <c r="F78" s="345"/>
      <c r="G78" s="346"/>
      <c r="H78" s="347">
        <f>H79</f>
        <v>21440</v>
      </c>
      <c r="I78" s="347">
        <f t="shared" ref="I78:AN78" si="48">I79</f>
        <v>4954</v>
      </c>
      <c r="J78" s="347">
        <f t="shared" si="48"/>
        <v>0</v>
      </c>
      <c r="K78" s="347">
        <f t="shared" si="48"/>
        <v>0</v>
      </c>
      <c r="L78" s="347">
        <f t="shared" si="48"/>
        <v>0</v>
      </c>
      <c r="M78" s="347">
        <f t="shared" si="48"/>
        <v>0</v>
      </c>
      <c r="N78" s="347">
        <f t="shared" si="48"/>
        <v>0</v>
      </c>
      <c r="O78" s="347">
        <f t="shared" si="48"/>
        <v>0</v>
      </c>
      <c r="P78" s="347">
        <f t="shared" si="48"/>
        <v>0</v>
      </c>
      <c r="Q78" s="347">
        <f t="shared" si="48"/>
        <v>0</v>
      </c>
      <c r="R78" s="347">
        <f t="shared" si="48"/>
        <v>2</v>
      </c>
      <c r="S78" s="347">
        <f t="shared" si="48"/>
        <v>0</v>
      </c>
      <c r="T78" s="347">
        <f t="shared" si="48"/>
        <v>0</v>
      </c>
      <c r="U78" s="347">
        <f t="shared" si="48"/>
        <v>0</v>
      </c>
      <c r="V78" s="347">
        <f t="shared" si="48"/>
        <v>2440</v>
      </c>
      <c r="W78" s="347">
        <f t="shared" si="48"/>
        <v>2400</v>
      </c>
      <c r="X78" s="347">
        <f t="shared" si="48"/>
        <v>0</v>
      </c>
      <c r="Y78" s="347">
        <f t="shared" si="48"/>
        <v>0</v>
      </c>
      <c r="Z78" s="347">
        <f t="shared" si="48"/>
        <v>0</v>
      </c>
      <c r="AA78" s="347">
        <f t="shared" si="48"/>
        <v>0</v>
      </c>
      <c r="AB78" s="347">
        <f t="shared" si="48"/>
        <v>2440</v>
      </c>
      <c r="AC78" s="347">
        <f t="shared" si="48"/>
        <v>4954</v>
      </c>
      <c r="AD78" s="347">
        <f t="shared" si="48"/>
        <v>0</v>
      </c>
      <c r="AE78" s="347">
        <f t="shared" si="48"/>
        <v>0</v>
      </c>
      <c r="AF78" s="347">
        <f t="shared" si="48"/>
        <v>0</v>
      </c>
      <c r="AG78" s="347">
        <f t="shared" si="48"/>
        <v>0</v>
      </c>
      <c r="AH78" s="347">
        <f t="shared" si="48"/>
        <v>0</v>
      </c>
      <c r="AI78" s="347">
        <f t="shared" si="48"/>
        <v>0</v>
      </c>
      <c r="AJ78" s="347">
        <f t="shared" si="48"/>
        <v>0</v>
      </c>
      <c r="AK78" s="347">
        <f t="shared" si="48"/>
        <v>4954</v>
      </c>
      <c r="AL78" s="347">
        <f t="shared" si="48"/>
        <v>0</v>
      </c>
      <c r="AM78" s="347">
        <f t="shared" si="48"/>
        <v>0</v>
      </c>
      <c r="AN78" s="367">
        <f t="shared" si="48"/>
        <v>0</v>
      </c>
      <c r="AO78" s="384"/>
      <c r="AQ78" s="329">
        <f t="shared" si="40"/>
        <v>0</v>
      </c>
      <c r="AR78" s="332"/>
      <c r="AS78" s="349"/>
    </row>
    <row r="79" spans="1:45" ht="58.5" customHeight="1" x14ac:dyDescent="0.25">
      <c r="A79" s="344" t="s">
        <v>798</v>
      </c>
      <c r="B79" s="345" t="s">
        <v>701</v>
      </c>
      <c r="C79" s="345"/>
      <c r="D79" s="345"/>
      <c r="E79" s="345"/>
      <c r="F79" s="345"/>
      <c r="G79" s="346"/>
      <c r="H79" s="347">
        <f t="shared" ref="H79:AN79" si="49">SUM(H80:H82)</f>
        <v>21440</v>
      </c>
      <c r="I79" s="347">
        <f t="shared" si="49"/>
        <v>4954</v>
      </c>
      <c r="J79" s="347">
        <f t="shared" si="49"/>
        <v>0</v>
      </c>
      <c r="K79" s="347">
        <f t="shared" si="49"/>
        <v>0</v>
      </c>
      <c r="L79" s="347">
        <f t="shared" si="49"/>
        <v>0</v>
      </c>
      <c r="M79" s="347">
        <f t="shared" si="49"/>
        <v>0</v>
      </c>
      <c r="N79" s="347">
        <f t="shared" si="49"/>
        <v>0</v>
      </c>
      <c r="O79" s="347">
        <f t="shared" si="49"/>
        <v>0</v>
      </c>
      <c r="P79" s="347">
        <f t="shared" si="49"/>
        <v>0</v>
      </c>
      <c r="Q79" s="347">
        <f t="shared" si="49"/>
        <v>0</v>
      </c>
      <c r="R79" s="347">
        <f t="shared" si="49"/>
        <v>2</v>
      </c>
      <c r="S79" s="347">
        <f t="shared" si="49"/>
        <v>0</v>
      </c>
      <c r="T79" s="347">
        <f t="shared" si="49"/>
        <v>0</v>
      </c>
      <c r="U79" s="347">
        <f t="shared" si="49"/>
        <v>0</v>
      </c>
      <c r="V79" s="347">
        <f t="shared" si="49"/>
        <v>2440</v>
      </c>
      <c r="W79" s="347">
        <f t="shared" si="49"/>
        <v>2400</v>
      </c>
      <c r="X79" s="347">
        <f t="shared" si="49"/>
        <v>0</v>
      </c>
      <c r="Y79" s="347">
        <f t="shared" si="49"/>
        <v>0</v>
      </c>
      <c r="Z79" s="347">
        <f t="shared" si="49"/>
        <v>0</v>
      </c>
      <c r="AA79" s="347">
        <f t="shared" si="49"/>
        <v>0</v>
      </c>
      <c r="AB79" s="347">
        <f t="shared" si="49"/>
        <v>2440</v>
      </c>
      <c r="AC79" s="347">
        <f t="shared" si="49"/>
        <v>4954</v>
      </c>
      <c r="AD79" s="347">
        <f t="shared" si="49"/>
        <v>0</v>
      </c>
      <c r="AE79" s="347">
        <f t="shared" si="49"/>
        <v>0</v>
      </c>
      <c r="AF79" s="347">
        <f t="shared" si="49"/>
        <v>0</v>
      </c>
      <c r="AG79" s="347">
        <f t="shared" si="49"/>
        <v>0</v>
      </c>
      <c r="AH79" s="347">
        <f t="shared" si="49"/>
        <v>0</v>
      </c>
      <c r="AI79" s="347">
        <f t="shared" si="49"/>
        <v>0</v>
      </c>
      <c r="AJ79" s="347">
        <f t="shared" si="49"/>
        <v>0</v>
      </c>
      <c r="AK79" s="347">
        <f t="shared" si="49"/>
        <v>4954</v>
      </c>
      <c r="AL79" s="347">
        <f t="shared" si="49"/>
        <v>0</v>
      </c>
      <c r="AM79" s="347">
        <f t="shared" si="49"/>
        <v>0</v>
      </c>
      <c r="AN79" s="347">
        <f t="shared" si="49"/>
        <v>0</v>
      </c>
      <c r="AO79" s="384"/>
      <c r="AQ79" s="329">
        <f t="shared" si="40"/>
        <v>0</v>
      </c>
      <c r="AR79" s="332"/>
      <c r="AS79" s="349"/>
    </row>
    <row r="80" spans="1:45" ht="103.5" customHeight="1" x14ac:dyDescent="0.25">
      <c r="A80" s="426" t="s">
        <v>650</v>
      </c>
      <c r="B80" s="434" t="s">
        <v>744</v>
      </c>
      <c r="C80" s="434"/>
      <c r="D80" s="434"/>
      <c r="E80" s="434"/>
      <c r="F80" s="434"/>
      <c r="G80" s="346"/>
      <c r="H80" s="352">
        <v>2040</v>
      </c>
      <c r="I80" s="352">
        <v>2040</v>
      </c>
      <c r="J80" s="353">
        <f t="shared" ref="J80:J81" si="50">K80+P80</f>
        <v>0</v>
      </c>
      <c r="K80" s="393"/>
      <c r="L80" s="394"/>
      <c r="M80" s="394"/>
      <c r="N80" s="394"/>
      <c r="O80" s="394"/>
      <c r="P80" s="394"/>
      <c r="Q80" s="394"/>
      <c r="R80" s="356">
        <v>1</v>
      </c>
      <c r="S80" s="356"/>
      <c r="T80" s="353">
        <f t="shared" ref="T80:T81" si="51">K80+P80+S80</f>
        <v>0</v>
      </c>
      <c r="U80" s="347">
        <f t="shared" ref="U80:U81" si="52">K80+P80+T80</f>
        <v>0</v>
      </c>
      <c r="V80" s="352">
        <v>2040</v>
      </c>
      <c r="W80" s="352">
        <v>2040</v>
      </c>
      <c r="X80" s="352"/>
      <c r="Y80" s="352"/>
      <c r="Z80" s="353">
        <f t="shared" ref="Z80:Z81" si="53">IF(AC80&gt;W80,AC80-W80,0)</f>
        <v>0</v>
      </c>
      <c r="AA80" s="353">
        <f t="shared" ref="AA80:AA81" si="54">IF(AC80&lt;W80,W80-AC80,0)</f>
        <v>0</v>
      </c>
      <c r="AB80" s="352">
        <v>2040</v>
      </c>
      <c r="AC80" s="352">
        <v>2040</v>
      </c>
      <c r="AD80" s="352"/>
      <c r="AE80" s="352"/>
      <c r="AF80" s="352"/>
      <c r="AG80" s="353">
        <f t="shared" ref="AG80:AG81" si="55">K80+P80+S80</f>
        <v>0</v>
      </c>
      <c r="AH80" s="352"/>
      <c r="AI80" s="352"/>
      <c r="AJ80" s="352"/>
      <c r="AK80" s="352">
        <v>2040</v>
      </c>
      <c r="AL80" s="352"/>
      <c r="AM80" s="352"/>
      <c r="AN80" s="357"/>
      <c r="AO80" s="485" t="s">
        <v>814</v>
      </c>
      <c r="AQ80" s="329">
        <f t="shared" si="40"/>
        <v>0</v>
      </c>
      <c r="AR80" s="332"/>
      <c r="AS80" s="349"/>
    </row>
    <row r="81" spans="1:45" ht="110.25" customHeight="1" x14ac:dyDescent="0.25">
      <c r="A81" s="426" t="s">
        <v>208</v>
      </c>
      <c r="B81" s="358" t="s">
        <v>745</v>
      </c>
      <c r="C81" s="358"/>
      <c r="D81" s="358"/>
      <c r="E81" s="358"/>
      <c r="F81" s="358"/>
      <c r="G81" s="346"/>
      <c r="H81" s="352">
        <f>I81*100/90</f>
        <v>400</v>
      </c>
      <c r="I81" s="352">
        <v>360</v>
      </c>
      <c r="J81" s="353">
        <f t="shared" si="50"/>
        <v>0</v>
      </c>
      <c r="K81" s="393"/>
      <c r="L81" s="394"/>
      <c r="M81" s="394"/>
      <c r="N81" s="394"/>
      <c r="O81" s="394"/>
      <c r="P81" s="394"/>
      <c r="Q81" s="394"/>
      <c r="R81" s="356">
        <v>1</v>
      </c>
      <c r="S81" s="356"/>
      <c r="T81" s="353">
        <f t="shared" si="51"/>
        <v>0</v>
      </c>
      <c r="U81" s="347">
        <f t="shared" si="52"/>
        <v>0</v>
      </c>
      <c r="V81" s="352">
        <f>W81*100/90</f>
        <v>400</v>
      </c>
      <c r="W81" s="352">
        <v>360</v>
      </c>
      <c r="X81" s="352"/>
      <c r="Y81" s="352"/>
      <c r="Z81" s="353">
        <f t="shared" si="53"/>
        <v>0</v>
      </c>
      <c r="AA81" s="353">
        <f t="shared" si="54"/>
        <v>0</v>
      </c>
      <c r="AB81" s="352">
        <f>AC81*100/90</f>
        <v>400</v>
      </c>
      <c r="AC81" s="352">
        <v>360</v>
      </c>
      <c r="AD81" s="352"/>
      <c r="AE81" s="352"/>
      <c r="AF81" s="352"/>
      <c r="AG81" s="353">
        <f t="shared" si="55"/>
        <v>0</v>
      </c>
      <c r="AH81" s="352"/>
      <c r="AI81" s="352"/>
      <c r="AJ81" s="352"/>
      <c r="AK81" s="352">
        <v>360</v>
      </c>
      <c r="AL81" s="352"/>
      <c r="AM81" s="352"/>
      <c r="AN81" s="357"/>
      <c r="AO81" s="485" t="s">
        <v>813</v>
      </c>
      <c r="AQ81" s="329">
        <f t="shared" si="40"/>
        <v>0</v>
      </c>
      <c r="AR81" s="332"/>
      <c r="AS81" s="349"/>
    </row>
    <row r="82" spans="1:45" ht="102" customHeight="1" x14ac:dyDescent="0.25">
      <c r="A82" s="426" t="s">
        <v>681</v>
      </c>
      <c r="B82" s="430" t="s">
        <v>769</v>
      </c>
      <c r="C82" s="430"/>
      <c r="D82" s="430"/>
      <c r="E82" s="430"/>
      <c r="F82" s="430"/>
      <c r="G82" s="436"/>
      <c r="H82" s="352">
        <v>19000</v>
      </c>
      <c r="I82" s="352">
        <v>2554</v>
      </c>
      <c r="J82" s="353"/>
      <c r="K82" s="393"/>
      <c r="L82" s="394"/>
      <c r="M82" s="394"/>
      <c r="N82" s="394"/>
      <c r="O82" s="394"/>
      <c r="P82" s="394"/>
      <c r="Q82" s="394"/>
      <c r="R82" s="356"/>
      <c r="S82" s="356"/>
      <c r="T82" s="353"/>
      <c r="U82" s="347"/>
      <c r="V82" s="352"/>
      <c r="W82" s="352"/>
      <c r="X82" s="352"/>
      <c r="Y82" s="352"/>
      <c r="Z82" s="353"/>
      <c r="AA82" s="353"/>
      <c r="AB82" s="352"/>
      <c r="AC82" s="352">
        <v>2554</v>
      </c>
      <c r="AD82" s="352"/>
      <c r="AE82" s="352"/>
      <c r="AF82" s="352"/>
      <c r="AG82" s="353"/>
      <c r="AH82" s="352"/>
      <c r="AI82" s="352"/>
      <c r="AJ82" s="352"/>
      <c r="AK82" s="352">
        <v>2554</v>
      </c>
      <c r="AL82" s="352"/>
      <c r="AM82" s="352"/>
      <c r="AN82" s="357"/>
      <c r="AO82" s="485" t="s">
        <v>812</v>
      </c>
      <c r="AQ82" s="329">
        <f t="shared" si="40"/>
        <v>0</v>
      </c>
      <c r="AR82" s="332"/>
      <c r="AS82" s="349"/>
    </row>
    <row r="83" spans="1:45" ht="81" customHeight="1" x14ac:dyDescent="0.25">
      <c r="A83" s="344" t="s">
        <v>63</v>
      </c>
      <c r="B83" s="345" t="s">
        <v>728</v>
      </c>
      <c r="C83" s="345"/>
      <c r="D83" s="345"/>
      <c r="E83" s="345"/>
      <c r="F83" s="345"/>
      <c r="G83" s="346"/>
      <c r="H83" s="347">
        <f>SUM(H84:H87)</f>
        <v>12539.265306122448</v>
      </c>
      <c r="I83" s="347">
        <f t="shared" ref="I83:AN83" si="56">SUM(I84:I87)</f>
        <v>12526</v>
      </c>
      <c r="J83" s="347">
        <f t="shared" si="56"/>
        <v>0</v>
      </c>
      <c r="K83" s="347">
        <f t="shared" si="56"/>
        <v>0</v>
      </c>
      <c r="L83" s="347">
        <f t="shared" si="56"/>
        <v>0</v>
      </c>
      <c r="M83" s="347">
        <f t="shared" si="56"/>
        <v>0</v>
      </c>
      <c r="N83" s="347">
        <f t="shared" si="56"/>
        <v>0</v>
      </c>
      <c r="O83" s="347">
        <f t="shared" si="56"/>
        <v>0</v>
      </c>
      <c r="P83" s="347">
        <f t="shared" si="56"/>
        <v>0</v>
      </c>
      <c r="Q83" s="347">
        <f t="shared" si="56"/>
        <v>0</v>
      </c>
      <c r="R83" s="347">
        <f t="shared" si="56"/>
        <v>4</v>
      </c>
      <c r="S83" s="347">
        <f t="shared" si="56"/>
        <v>0</v>
      </c>
      <c r="T83" s="347">
        <f t="shared" si="56"/>
        <v>0</v>
      </c>
      <c r="U83" s="347">
        <f t="shared" si="56"/>
        <v>0</v>
      </c>
      <c r="V83" s="347">
        <f t="shared" si="56"/>
        <v>12539.265306122448</v>
      </c>
      <c r="W83" s="347">
        <f t="shared" si="56"/>
        <v>12526</v>
      </c>
      <c r="X83" s="347">
        <f t="shared" si="56"/>
        <v>0</v>
      </c>
      <c r="Y83" s="347">
        <f t="shared" si="56"/>
        <v>0</v>
      </c>
      <c r="Z83" s="347">
        <f t="shared" si="56"/>
        <v>0</v>
      </c>
      <c r="AA83" s="347">
        <f t="shared" si="56"/>
        <v>3602</v>
      </c>
      <c r="AB83" s="347">
        <f t="shared" si="56"/>
        <v>12539.265306122448</v>
      </c>
      <c r="AC83" s="347">
        <f t="shared" si="56"/>
        <v>8924</v>
      </c>
      <c r="AD83" s="347">
        <f t="shared" si="56"/>
        <v>0</v>
      </c>
      <c r="AE83" s="347">
        <f t="shared" si="56"/>
        <v>0</v>
      </c>
      <c r="AF83" s="347">
        <f t="shared" si="56"/>
        <v>0</v>
      </c>
      <c r="AG83" s="347">
        <f t="shared" si="56"/>
        <v>0</v>
      </c>
      <c r="AH83" s="347">
        <f t="shared" si="56"/>
        <v>0</v>
      </c>
      <c r="AI83" s="347">
        <f t="shared" si="56"/>
        <v>0</v>
      </c>
      <c r="AJ83" s="347">
        <f t="shared" si="56"/>
        <v>0</v>
      </c>
      <c r="AK83" s="347">
        <f t="shared" si="56"/>
        <v>8924</v>
      </c>
      <c r="AL83" s="347">
        <f t="shared" si="56"/>
        <v>0</v>
      </c>
      <c r="AM83" s="347">
        <f t="shared" si="56"/>
        <v>0</v>
      </c>
      <c r="AN83" s="347">
        <f t="shared" si="56"/>
        <v>0</v>
      </c>
      <c r="AO83" s="384"/>
      <c r="AQ83" s="329">
        <f t="shared" si="2"/>
        <v>0</v>
      </c>
      <c r="AR83" s="332"/>
      <c r="AS83" s="349"/>
    </row>
    <row r="84" spans="1:45" ht="114" customHeight="1" x14ac:dyDescent="0.25">
      <c r="A84" s="350" t="s">
        <v>138</v>
      </c>
      <c r="B84" s="389" t="s">
        <v>742</v>
      </c>
      <c r="C84" s="389"/>
      <c r="D84" s="389"/>
      <c r="E84" s="389"/>
      <c r="F84" s="389"/>
      <c r="G84" s="346"/>
      <c r="H84" s="352">
        <v>5190</v>
      </c>
      <c r="I84" s="352">
        <v>5190</v>
      </c>
      <c r="J84" s="353">
        <f>K84+P84</f>
        <v>0</v>
      </c>
      <c r="K84" s="393"/>
      <c r="L84" s="394"/>
      <c r="M84" s="394"/>
      <c r="N84" s="394"/>
      <c r="O84" s="394"/>
      <c r="P84" s="394"/>
      <c r="Q84" s="394"/>
      <c r="R84" s="356">
        <v>1</v>
      </c>
      <c r="S84" s="356"/>
      <c r="T84" s="353">
        <f>K84+P84+S84</f>
        <v>0</v>
      </c>
      <c r="U84" s="347">
        <f>K84+P84+T84</f>
        <v>0</v>
      </c>
      <c r="V84" s="352">
        <v>5190</v>
      </c>
      <c r="W84" s="352">
        <v>5190</v>
      </c>
      <c r="X84" s="352"/>
      <c r="Y84" s="352"/>
      <c r="Z84" s="353">
        <f>IF(AC84&gt;W84,AC84-W84,0)</f>
        <v>0</v>
      </c>
      <c r="AA84" s="353">
        <f>IF(AC84&lt;W84,W84-AC84,0)</f>
        <v>0</v>
      </c>
      <c r="AB84" s="352">
        <v>5190</v>
      </c>
      <c r="AC84" s="352">
        <v>5190</v>
      </c>
      <c r="AD84" s="352"/>
      <c r="AE84" s="352"/>
      <c r="AF84" s="352"/>
      <c r="AG84" s="353">
        <f>K84+P84+S84</f>
        <v>0</v>
      </c>
      <c r="AH84" s="352"/>
      <c r="AI84" s="352"/>
      <c r="AJ84" s="352"/>
      <c r="AK84" s="352">
        <v>5190</v>
      </c>
      <c r="AL84" s="352"/>
      <c r="AM84" s="352"/>
      <c r="AN84" s="357"/>
      <c r="AO84" s="384" t="s">
        <v>784</v>
      </c>
      <c r="AQ84" s="329">
        <f t="shared" si="2"/>
        <v>0</v>
      </c>
      <c r="AR84" s="332"/>
      <c r="AS84" s="349"/>
    </row>
    <row r="85" spans="1:45" ht="117" customHeight="1" x14ac:dyDescent="0.25">
      <c r="A85" s="350" t="s">
        <v>650</v>
      </c>
      <c r="B85" s="389" t="s">
        <v>749</v>
      </c>
      <c r="C85" s="389"/>
      <c r="D85" s="389"/>
      <c r="E85" s="389"/>
      <c r="F85" s="389"/>
      <c r="G85" s="346"/>
      <c r="H85" s="352">
        <v>3602</v>
      </c>
      <c r="I85" s="352">
        <v>3602</v>
      </c>
      <c r="J85" s="353">
        <f>K85+P85</f>
        <v>0</v>
      </c>
      <c r="K85" s="393"/>
      <c r="L85" s="394"/>
      <c r="M85" s="394"/>
      <c r="N85" s="394"/>
      <c r="O85" s="394"/>
      <c r="P85" s="394"/>
      <c r="Q85" s="394"/>
      <c r="R85" s="356">
        <v>1</v>
      </c>
      <c r="S85" s="356"/>
      <c r="T85" s="353">
        <f>K85+P85+S85</f>
        <v>0</v>
      </c>
      <c r="U85" s="347">
        <f>K85+P85+T85</f>
        <v>0</v>
      </c>
      <c r="V85" s="352">
        <v>3602</v>
      </c>
      <c r="W85" s="352">
        <v>3602</v>
      </c>
      <c r="X85" s="352"/>
      <c r="Y85" s="352"/>
      <c r="Z85" s="353">
        <f>IF(AC85&gt;W85,AC85-W85,0)</f>
        <v>0</v>
      </c>
      <c r="AA85" s="353">
        <f>IF(AC85&lt;W85,W85-AC85,0)</f>
        <v>3602</v>
      </c>
      <c r="AB85" s="352">
        <v>3602</v>
      </c>
      <c r="AC85" s="352"/>
      <c r="AD85" s="352"/>
      <c r="AE85" s="352"/>
      <c r="AF85" s="352"/>
      <c r="AG85" s="353">
        <f>K85+P85+S85</f>
        <v>0</v>
      </c>
      <c r="AH85" s="352"/>
      <c r="AI85" s="352"/>
      <c r="AJ85" s="352"/>
      <c r="AK85" s="352"/>
      <c r="AL85" s="352"/>
      <c r="AM85" s="352"/>
      <c r="AN85" s="357"/>
      <c r="AO85" s="368" t="s">
        <v>810</v>
      </c>
      <c r="AQ85" s="329">
        <f>AC85-AG85-AK85</f>
        <v>0</v>
      </c>
      <c r="AR85" s="332"/>
      <c r="AS85" s="349"/>
    </row>
    <row r="86" spans="1:45" ht="129.75" customHeight="1" x14ac:dyDescent="0.25">
      <c r="A86" s="426" t="s">
        <v>208</v>
      </c>
      <c r="B86" s="430" t="s">
        <v>743</v>
      </c>
      <c r="C86" s="430"/>
      <c r="D86" s="430"/>
      <c r="E86" s="430"/>
      <c r="F86" s="430"/>
      <c r="G86" s="346"/>
      <c r="H86" s="431">
        <v>663.26530612244903</v>
      </c>
      <c r="I86" s="431">
        <v>650</v>
      </c>
      <c r="J86" s="353">
        <f t="shared" ref="J86" si="57">K86+P86</f>
        <v>0</v>
      </c>
      <c r="K86" s="432"/>
      <c r="L86" s="353"/>
      <c r="M86" s="353"/>
      <c r="N86" s="353"/>
      <c r="O86" s="353"/>
      <c r="P86" s="353"/>
      <c r="Q86" s="353"/>
      <c r="R86" s="356">
        <v>1</v>
      </c>
      <c r="S86" s="356"/>
      <c r="T86" s="353">
        <f t="shared" ref="T86" si="58">K86+P86+S86</f>
        <v>0</v>
      </c>
      <c r="U86" s="347">
        <f t="shared" ref="U86" si="59">K86+P86+T86</f>
        <v>0</v>
      </c>
      <c r="V86" s="352">
        <f>W86*100/98</f>
        <v>663.26530612244903</v>
      </c>
      <c r="W86" s="431">
        <v>650</v>
      </c>
      <c r="X86" s="431"/>
      <c r="Y86" s="431"/>
      <c r="Z86" s="353">
        <f t="shared" ref="Z86" si="60">IF(AC86&gt;W86,AC86-W86,0)</f>
        <v>0</v>
      </c>
      <c r="AA86" s="353">
        <f t="shared" ref="AA86" si="61">IF(AC86&lt;W86,W86-AC86,0)</f>
        <v>0</v>
      </c>
      <c r="AB86" s="352">
        <f>AC86*100/98</f>
        <v>663.26530612244903</v>
      </c>
      <c r="AC86" s="431">
        <v>650</v>
      </c>
      <c r="AD86" s="431"/>
      <c r="AE86" s="431"/>
      <c r="AF86" s="431"/>
      <c r="AG86" s="353">
        <f t="shared" ref="AG86" si="62">K86+P86+S86</f>
        <v>0</v>
      </c>
      <c r="AH86" s="431"/>
      <c r="AI86" s="431"/>
      <c r="AJ86" s="431"/>
      <c r="AK86" s="431">
        <v>650</v>
      </c>
      <c r="AL86" s="431"/>
      <c r="AM86" s="431"/>
      <c r="AN86" s="433"/>
      <c r="AO86" s="368" t="s">
        <v>811</v>
      </c>
      <c r="AQ86" s="329">
        <f t="shared" ref="AQ86" si="63">AC86-AG86-AK86</f>
        <v>0</v>
      </c>
      <c r="AR86" s="332"/>
      <c r="AS86" s="349"/>
    </row>
    <row r="87" spans="1:45" ht="115.5" customHeight="1" x14ac:dyDescent="0.25">
      <c r="A87" s="411">
        <v>4</v>
      </c>
      <c r="B87" s="389" t="s">
        <v>751</v>
      </c>
      <c r="C87" s="389"/>
      <c r="D87" s="389"/>
      <c r="E87" s="389"/>
      <c r="F87" s="389"/>
      <c r="G87" s="346"/>
      <c r="H87" s="352">
        <v>3084</v>
      </c>
      <c r="I87" s="352">
        <v>3084</v>
      </c>
      <c r="J87" s="353">
        <f>K87+P87</f>
        <v>0</v>
      </c>
      <c r="K87" s="354"/>
      <c r="L87" s="355"/>
      <c r="M87" s="355"/>
      <c r="N87" s="355"/>
      <c r="O87" s="355"/>
      <c r="P87" s="355"/>
      <c r="Q87" s="355"/>
      <c r="R87" s="356">
        <v>1</v>
      </c>
      <c r="S87" s="356"/>
      <c r="T87" s="353">
        <f>K87+P87+S87</f>
        <v>0</v>
      </c>
      <c r="U87" s="347">
        <f>K87+P87+T87</f>
        <v>0</v>
      </c>
      <c r="V87" s="352">
        <v>3084</v>
      </c>
      <c r="W87" s="352">
        <v>3084</v>
      </c>
      <c r="X87" s="352"/>
      <c r="Y87" s="352"/>
      <c r="Z87" s="353">
        <f>IF(AC87&gt;W87,AC87-W87,0)</f>
        <v>0</v>
      </c>
      <c r="AA87" s="353">
        <f>IF(AC87&lt;W87,W87-AC87,0)</f>
        <v>0</v>
      </c>
      <c r="AB87" s="352">
        <v>3084</v>
      </c>
      <c r="AC87" s="352">
        <v>3084</v>
      </c>
      <c r="AD87" s="352"/>
      <c r="AE87" s="352"/>
      <c r="AF87" s="352"/>
      <c r="AG87" s="353">
        <f>K87+P87+S87</f>
        <v>0</v>
      </c>
      <c r="AH87" s="352"/>
      <c r="AI87" s="352"/>
      <c r="AJ87" s="352"/>
      <c r="AK87" s="352">
        <v>3084</v>
      </c>
      <c r="AL87" s="352"/>
      <c r="AM87" s="352"/>
      <c r="AN87" s="357"/>
      <c r="AO87" s="384" t="s">
        <v>792</v>
      </c>
      <c r="AQ87" s="329">
        <f>AC87-AG87-AK87</f>
        <v>0</v>
      </c>
      <c r="AR87" s="332"/>
      <c r="AS87" s="349"/>
    </row>
    <row r="88" spans="1:45" s="419" customFormat="1" ht="57" customHeight="1" x14ac:dyDescent="0.25">
      <c r="A88" s="413" t="s">
        <v>752</v>
      </c>
      <c r="B88" s="414" t="s">
        <v>753</v>
      </c>
      <c r="C88" s="399"/>
      <c r="D88" s="399"/>
      <c r="E88" s="399"/>
      <c r="F88" s="399"/>
      <c r="G88" s="401"/>
      <c r="H88" s="415"/>
      <c r="I88" s="415"/>
      <c r="J88" s="416"/>
      <c r="K88" s="417"/>
      <c r="L88" s="415"/>
      <c r="M88" s="415"/>
      <c r="N88" s="415"/>
      <c r="O88" s="415"/>
      <c r="P88" s="415"/>
      <c r="Q88" s="415"/>
      <c r="R88" s="418"/>
      <c r="S88" s="418"/>
      <c r="T88" s="416"/>
      <c r="U88" s="362"/>
      <c r="V88" s="415"/>
      <c r="W88" s="415"/>
      <c r="X88" s="415"/>
      <c r="Y88" s="415"/>
      <c r="Z88" s="416"/>
      <c r="AA88" s="416"/>
      <c r="AB88" s="415"/>
      <c r="AC88" s="416"/>
      <c r="AD88" s="415"/>
      <c r="AE88" s="415"/>
      <c r="AF88" s="415"/>
      <c r="AG88" s="416"/>
      <c r="AH88" s="415"/>
      <c r="AI88" s="415"/>
      <c r="AJ88" s="415"/>
      <c r="AK88" s="416">
        <f>12815.84+1300+528-9047-2419</f>
        <v>3177.84</v>
      </c>
      <c r="AL88" s="415"/>
      <c r="AM88" s="415"/>
      <c r="AN88" s="418"/>
      <c r="AO88" s="414"/>
      <c r="AQ88" s="329">
        <f t="shared" ref="AQ88" si="64">AC88-AG88-AK88</f>
        <v>-3177.84</v>
      </c>
      <c r="AS88" s="420"/>
    </row>
    <row r="91" spans="1:45" x14ac:dyDescent="0.25">
      <c r="AR91" s="319">
        <v>1300</v>
      </c>
    </row>
    <row r="92" spans="1:45" x14ac:dyDescent="0.25">
      <c r="AG92" s="423" t="e">
        <f>#REF!+#REF!</f>
        <v>#REF!</v>
      </c>
      <c r="AR92" s="343">
        <f>AK88-1300</f>
        <v>1877.8400000000001</v>
      </c>
    </row>
    <row r="97" spans="30:50" x14ac:dyDescent="0.25">
      <c r="AM97" s="319">
        <v>3177.84</v>
      </c>
      <c r="AV97" s="319">
        <v>2750</v>
      </c>
    </row>
    <row r="99" spans="30:50" x14ac:dyDescent="0.25">
      <c r="AM99" s="319">
        <v>2149</v>
      </c>
    </row>
    <row r="100" spans="30:50" x14ac:dyDescent="0.25">
      <c r="AG100" s="319">
        <v>1169</v>
      </c>
    </row>
    <row r="101" spans="30:50" x14ac:dyDescent="0.25">
      <c r="AG101" s="319">
        <v>1581</v>
      </c>
    </row>
    <row r="103" spans="30:50" x14ac:dyDescent="0.25">
      <c r="AX103" s="343">
        <f>AK88-AV97</f>
        <v>427.84000000000015</v>
      </c>
    </row>
    <row r="106" spans="30:50" x14ac:dyDescent="0.25">
      <c r="AK106" s="319">
        <v>1697</v>
      </c>
    </row>
    <row r="107" spans="30:50" x14ac:dyDescent="0.25">
      <c r="AK107" s="319">
        <v>1169</v>
      </c>
      <c r="AN107" s="453">
        <f>AM97+AM99</f>
        <v>5326.84</v>
      </c>
    </row>
    <row r="108" spans="30:50" x14ac:dyDescent="0.25">
      <c r="AK108" s="319" t="s">
        <v>636</v>
      </c>
    </row>
    <row r="109" spans="30:50" x14ac:dyDescent="0.25">
      <c r="AD109" s="319">
        <f>9885-528-5500-749-350-8</f>
        <v>2750</v>
      </c>
      <c r="AK109" s="319">
        <f>AK106-AK107</f>
        <v>528</v>
      </c>
    </row>
    <row r="110" spans="30:50" x14ac:dyDescent="0.25">
      <c r="AD110" s="319">
        <f t="shared" ref="AD110:AD111" si="65">9885-528-5500-749-350-8</f>
        <v>2750</v>
      </c>
      <c r="AG110" s="319">
        <f>AD109+AD110</f>
        <v>5500</v>
      </c>
    </row>
    <row r="111" spans="30:50" x14ac:dyDescent="0.25">
      <c r="AD111" s="319">
        <f t="shared" si="65"/>
        <v>2750</v>
      </c>
    </row>
    <row r="113" spans="29:35" x14ac:dyDescent="0.25">
      <c r="AD113" s="319">
        <v>172</v>
      </c>
    </row>
    <row r="115" spans="29:35" x14ac:dyDescent="0.25">
      <c r="AC115" s="319">
        <f>AD109+AD110+AD113</f>
        <v>5672</v>
      </c>
    </row>
    <row r="117" spans="29:35" x14ac:dyDescent="0.25">
      <c r="AD117" s="319">
        <f>AD109+AD110+AD111</f>
        <v>8250</v>
      </c>
      <c r="AI117" s="343">
        <f>AK88-AG110</f>
        <v>-2322.16</v>
      </c>
    </row>
    <row r="118" spans="29:35" x14ac:dyDescent="0.25">
      <c r="AF118" s="319">
        <f>AD109+AD111+AD113</f>
        <v>5672</v>
      </c>
    </row>
    <row r="123" spans="29:35" x14ac:dyDescent="0.25">
      <c r="AC123" s="343">
        <f>AK88-AC115</f>
        <v>-2494.16</v>
      </c>
    </row>
  </sheetData>
  <mergeCells count="73">
    <mergeCell ref="AL8:AL10"/>
    <mergeCell ref="AM8:AM10"/>
    <mergeCell ref="AN8:AN10"/>
    <mergeCell ref="AO50:AO51"/>
    <mergeCell ref="AH9:AH10"/>
    <mergeCell ref="AI9:AI10"/>
    <mergeCell ref="AJ9:AJ10"/>
    <mergeCell ref="AO45:AO46"/>
    <mergeCell ref="AK6:AK10"/>
    <mergeCell ref="AL6:AN7"/>
    <mergeCell ref="V6:V10"/>
    <mergeCell ref="W6:Y7"/>
    <mergeCell ref="AB6:AB10"/>
    <mergeCell ref="K9:K10"/>
    <mergeCell ref="L9:L10"/>
    <mergeCell ref="T5:T10"/>
    <mergeCell ref="V5:Y5"/>
    <mergeCell ref="X9:X10"/>
    <mergeCell ref="S8:S10"/>
    <mergeCell ref="W8:W10"/>
    <mergeCell ref="X8:Y8"/>
    <mergeCell ref="J5:Q5"/>
    <mergeCell ref="Q8:Q10"/>
    <mergeCell ref="K7:O7"/>
    <mergeCell ref="P7:Q7"/>
    <mergeCell ref="AC6:AF7"/>
    <mergeCell ref="AC8:AC10"/>
    <mergeCell ref="AD8:AF8"/>
    <mergeCell ref="Y9:Y10"/>
    <mergeCell ref="AD9:AD10"/>
    <mergeCell ref="AE9:AE10"/>
    <mergeCell ref="AF9:AF10"/>
    <mergeCell ref="Z5:Z10"/>
    <mergeCell ref="AA5:AA10"/>
    <mergeCell ref="AB5:AJ5"/>
    <mergeCell ref="AG6:AJ7"/>
    <mergeCell ref="AG8:AG10"/>
    <mergeCell ref="AH8:AJ8"/>
    <mergeCell ref="G6:G10"/>
    <mergeCell ref="H6:I7"/>
    <mergeCell ref="J6:J10"/>
    <mergeCell ref="K6:Q6"/>
    <mergeCell ref="R6:R10"/>
    <mergeCell ref="H8:H10"/>
    <mergeCell ref="I8:I10"/>
    <mergeCell ref="K8:L8"/>
    <mergeCell ref="M8:O8"/>
    <mergeCell ref="P8:P10"/>
    <mergeCell ref="M9:M10"/>
    <mergeCell ref="N9:O9"/>
    <mergeCell ref="AO52:AO53"/>
    <mergeCell ref="A1:AP1"/>
    <mergeCell ref="A2:AP2"/>
    <mergeCell ref="A3:AO3"/>
    <mergeCell ref="AN4:AO4"/>
    <mergeCell ref="A5:A10"/>
    <mergeCell ref="B5:B10"/>
    <mergeCell ref="C5:C10"/>
    <mergeCell ref="D5:E5"/>
    <mergeCell ref="F5:F10"/>
    <mergeCell ref="G5:I5"/>
    <mergeCell ref="AK5:AN5"/>
    <mergeCell ref="AO5:AO10"/>
    <mergeCell ref="AP5:AP10"/>
    <mergeCell ref="D6:D10"/>
    <mergeCell ref="E6:E10"/>
    <mergeCell ref="AO72:AO73"/>
    <mergeCell ref="AO74:AO77"/>
    <mergeCell ref="AO57:AO59"/>
    <mergeCell ref="AO61:AO62"/>
    <mergeCell ref="AO65:AO67"/>
    <mergeCell ref="AO68:AO69"/>
    <mergeCell ref="AO70:AO71"/>
  </mergeCells>
  <phoneticPr fontId="64" type="noConversion"/>
  <pageMargins left="0.70866141732283472" right="0.70866141732283472" top="0.74803149606299213" bottom="0.74803149606299213" header="0.31496062992125984" footer="0.31496062992125984"/>
  <pageSetup paperSize="9" scale="4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IB18"/>
  <sheetViews>
    <sheetView view="pageBreakPreview" zoomScale="55" zoomScaleNormal="60" zoomScaleSheetLayoutView="55" workbookViewId="0">
      <pane xSplit="6" ySplit="10" topLeftCell="G11" activePane="bottomRight" state="frozen"/>
      <selection pane="topRight" activeCell="G1" sqref="G1"/>
      <selection pane="bottomLeft" activeCell="A11" sqref="A11"/>
      <selection pane="bottomRight" activeCell="AH14" sqref="AH14"/>
    </sheetView>
  </sheetViews>
  <sheetFormatPr defaultColWidth="9" defaultRowHeight="15" x14ac:dyDescent="0.25"/>
  <cols>
    <col min="1" max="1" width="7.28515625" style="319" customWidth="1"/>
    <col min="2" max="2" width="48.42578125" style="319" customWidth="1"/>
    <col min="3" max="3" width="8.42578125" style="319" hidden="1" customWidth="1"/>
    <col min="4" max="4" width="10.140625" style="319" hidden="1" customWidth="1"/>
    <col min="5" max="5" width="9.28515625" style="319" hidden="1" customWidth="1"/>
    <col min="6" max="6" width="7.85546875" style="319" hidden="1" customWidth="1"/>
    <col min="7" max="7" width="24.42578125" style="422" customWidth="1"/>
    <col min="8" max="8" width="15.42578125" style="319" customWidth="1"/>
    <col min="9" max="9" width="15" style="319" customWidth="1"/>
    <col min="10" max="10" width="11" style="319" hidden="1" customWidth="1"/>
    <col min="11" max="11" width="10.42578125" style="319" hidden="1" customWidth="1"/>
    <col min="12" max="12" width="10.7109375" style="319" hidden="1" customWidth="1"/>
    <col min="13" max="13" width="10.28515625" style="319" hidden="1" customWidth="1"/>
    <col min="14" max="14" width="10.85546875" style="319" hidden="1" customWidth="1"/>
    <col min="15" max="15" width="10.140625" style="319" hidden="1" customWidth="1"/>
    <col min="16" max="16" width="10.42578125" style="319" hidden="1" customWidth="1"/>
    <col min="17" max="17" width="11.42578125" style="319" hidden="1" customWidth="1"/>
    <col min="18" max="18" width="11.85546875" style="319" hidden="1" customWidth="1"/>
    <col min="19" max="19" width="16.28515625" style="319" hidden="1" customWidth="1"/>
    <col min="20" max="22" width="11.85546875" style="319" hidden="1" customWidth="1"/>
    <col min="23" max="23" width="13" style="319" hidden="1" customWidth="1"/>
    <col min="24" max="24" width="11.28515625" style="319" hidden="1" customWidth="1"/>
    <col min="25" max="27" width="11.140625" style="319" hidden="1" customWidth="1"/>
    <col min="28" max="28" width="14.85546875" style="319" hidden="1" customWidth="1"/>
    <col min="29" max="29" width="13.42578125" style="319" customWidth="1"/>
    <col min="30" max="31" width="13.7109375" style="319" customWidth="1"/>
    <col min="32" max="35" width="11.140625" style="319" customWidth="1"/>
    <col min="36" max="36" width="15.28515625" style="319" customWidth="1"/>
    <col min="37" max="37" width="11.140625" style="319" customWidth="1"/>
    <col min="38" max="38" width="9.85546875" style="319" customWidth="1"/>
    <col min="39" max="39" width="11.42578125" style="319" customWidth="1"/>
    <col min="40" max="40" width="16.42578125" style="424" customWidth="1"/>
    <col min="41" max="41" width="3.5703125" style="319" hidden="1" customWidth="1"/>
    <col min="42" max="42" width="10.28515625" style="319" bestFit="1" customWidth="1"/>
    <col min="43" max="43" width="10.5703125" style="319" bestFit="1" customWidth="1"/>
    <col min="44" max="44" width="10.140625" style="319" bestFit="1" customWidth="1"/>
    <col min="45" max="255" width="9" style="319"/>
    <col min="256" max="256" width="7.28515625" style="319" customWidth="1"/>
    <col min="257" max="257" width="48.42578125" style="319" customWidth="1"/>
    <col min="258" max="261" width="0" style="319" hidden="1" customWidth="1"/>
    <col min="262" max="262" width="24.42578125" style="319" customWidth="1"/>
    <col min="263" max="263" width="18.42578125" style="319" customWidth="1"/>
    <col min="264" max="264" width="17.42578125" style="319" customWidth="1"/>
    <col min="265" max="283" width="0" style="319" hidden="1" customWidth="1"/>
    <col min="284" max="284" width="18.28515625" style="319" customWidth="1"/>
    <col min="285" max="287" width="11.140625" style="319" customWidth="1"/>
    <col min="288" max="288" width="15" style="319" customWidth="1"/>
    <col min="289" max="289" width="13.7109375" style="319" customWidth="1"/>
    <col min="290" max="291" width="11.140625" style="319" customWidth="1"/>
    <col min="292" max="292" width="15.28515625" style="319" customWidth="1"/>
    <col min="293" max="294" width="11.140625" style="319" customWidth="1"/>
    <col min="295" max="295" width="12.42578125" style="319" customWidth="1"/>
    <col min="296" max="296" width="16.42578125" style="319" customWidth="1"/>
    <col min="297" max="297" width="0" style="319" hidden="1" customWidth="1"/>
    <col min="298" max="298" width="10.28515625" style="319" bestFit="1" customWidth="1"/>
    <col min="299" max="300" width="10.140625" style="319" bestFit="1" customWidth="1"/>
    <col min="301" max="511" width="9" style="319"/>
    <col min="512" max="512" width="7.28515625" style="319" customWidth="1"/>
    <col min="513" max="513" width="48.42578125" style="319" customWidth="1"/>
    <col min="514" max="517" width="0" style="319" hidden="1" customWidth="1"/>
    <col min="518" max="518" width="24.42578125" style="319" customWidth="1"/>
    <col min="519" max="519" width="18.42578125" style="319" customWidth="1"/>
    <col min="520" max="520" width="17.42578125" style="319" customWidth="1"/>
    <col min="521" max="539" width="0" style="319" hidden="1" customWidth="1"/>
    <col min="540" max="540" width="18.28515625" style="319" customWidth="1"/>
    <col min="541" max="543" width="11.140625" style="319" customWidth="1"/>
    <col min="544" max="544" width="15" style="319" customWidth="1"/>
    <col min="545" max="545" width="13.7109375" style="319" customWidth="1"/>
    <col min="546" max="547" width="11.140625" style="319" customWidth="1"/>
    <col min="548" max="548" width="15.28515625" style="319" customWidth="1"/>
    <col min="549" max="550" width="11.140625" style="319" customWidth="1"/>
    <col min="551" max="551" width="12.42578125" style="319" customWidth="1"/>
    <col min="552" max="552" width="16.42578125" style="319" customWidth="1"/>
    <col min="553" max="553" width="0" style="319" hidden="1" customWidth="1"/>
    <col min="554" max="554" width="10.28515625" style="319" bestFit="1" customWidth="1"/>
    <col min="555" max="556" width="10.140625" style="319" bestFit="1" customWidth="1"/>
    <col min="557" max="767" width="9" style="319"/>
    <col min="768" max="768" width="7.28515625" style="319" customWidth="1"/>
    <col min="769" max="769" width="48.42578125" style="319" customWidth="1"/>
    <col min="770" max="773" width="0" style="319" hidden="1" customWidth="1"/>
    <col min="774" max="774" width="24.42578125" style="319" customWidth="1"/>
    <col min="775" max="775" width="18.42578125" style="319" customWidth="1"/>
    <col min="776" max="776" width="17.42578125" style="319" customWidth="1"/>
    <col min="777" max="795" width="0" style="319" hidden="1" customWidth="1"/>
    <col min="796" max="796" width="18.28515625" style="319" customWidth="1"/>
    <col min="797" max="799" width="11.140625" style="319" customWidth="1"/>
    <col min="800" max="800" width="15" style="319" customWidth="1"/>
    <col min="801" max="801" width="13.7109375" style="319" customWidth="1"/>
    <col min="802" max="803" width="11.140625" style="319" customWidth="1"/>
    <col min="804" max="804" width="15.28515625" style="319" customWidth="1"/>
    <col min="805" max="806" width="11.140625" style="319" customWidth="1"/>
    <col min="807" max="807" width="12.42578125" style="319" customWidth="1"/>
    <col min="808" max="808" width="16.42578125" style="319" customWidth="1"/>
    <col min="809" max="809" width="0" style="319" hidden="1" customWidth="1"/>
    <col min="810" max="810" width="10.28515625" style="319" bestFit="1" customWidth="1"/>
    <col min="811" max="812" width="10.140625" style="319" bestFit="1" customWidth="1"/>
    <col min="813" max="1023" width="9" style="319"/>
    <col min="1024" max="1024" width="7.28515625" style="319" customWidth="1"/>
    <col min="1025" max="1025" width="48.42578125" style="319" customWidth="1"/>
    <col min="1026" max="1029" width="0" style="319" hidden="1" customWidth="1"/>
    <col min="1030" max="1030" width="24.42578125" style="319" customWidth="1"/>
    <col min="1031" max="1031" width="18.42578125" style="319" customWidth="1"/>
    <col min="1032" max="1032" width="17.42578125" style="319" customWidth="1"/>
    <col min="1033" max="1051" width="0" style="319" hidden="1" customWidth="1"/>
    <col min="1052" max="1052" width="18.28515625" style="319" customWidth="1"/>
    <col min="1053" max="1055" width="11.140625" style="319" customWidth="1"/>
    <col min="1056" max="1056" width="15" style="319" customWidth="1"/>
    <col min="1057" max="1057" width="13.7109375" style="319" customWidth="1"/>
    <col min="1058" max="1059" width="11.140625" style="319" customWidth="1"/>
    <col min="1060" max="1060" width="15.28515625" style="319" customWidth="1"/>
    <col min="1061" max="1062" width="11.140625" style="319" customWidth="1"/>
    <col min="1063" max="1063" width="12.42578125" style="319" customWidth="1"/>
    <col min="1064" max="1064" width="16.42578125" style="319" customWidth="1"/>
    <col min="1065" max="1065" width="0" style="319" hidden="1" customWidth="1"/>
    <col min="1066" max="1066" width="10.28515625" style="319" bestFit="1" customWidth="1"/>
    <col min="1067" max="1068" width="10.140625" style="319" bestFit="1" customWidth="1"/>
    <col min="1069" max="1279" width="9" style="319"/>
    <col min="1280" max="1280" width="7.28515625" style="319" customWidth="1"/>
    <col min="1281" max="1281" width="48.42578125" style="319" customWidth="1"/>
    <col min="1282" max="1285" width="0" style="319" hidden="1" customWidth="1"/>
    <col min="1286" max="1286" width="24.42578125" style="319" customWidth="1"/>
    <col min="1287" max="1287" width="18.42578125" style="319" customWidth="1"/>
    <col min="1288" max="1288" width="17.42578125" style="319" customWidth="1"/>
    <col min="1289" max="1307" width="0" style="319" hidden="1" customWidth="1"/>
    <col min="1308" max="1308" width="18.28515625" style="319" customWidth="1"/>
    <col min="1309" max="1311" width="11.140625" style="319" customWidth="1"/>
    <col min="1312" max="1312" width="15" style="319" customWidth="1"/>
    <col min="1313" max="1313" width="13.7109375" style="319" customWidth="1"/>
    <col min="1314" max="1315" width="11.140625" style="319" customWidth="1"/>
    <col min="1316" max="1316" width="15.28515625" style="319" customWidth="1"/>
    <col min="1317" max="1318" width="11.140625" style="319" customWidth="1"/>
    <col min="1319" max="1319" width="12.42578125" style="319" customWidth="1"/>
    <col min="1320" max="1320" width="16.42578125" style="319" customWidth="1"/>
    <col min="1321" max="1321" width="0" style="319" hidden="1" customWidth="1"/>
    <col min="1322" max="1322" width="10.28515625" style="319" bestFit="1" customWidth="1"/>
    <col min="1323" max="1324" width="10.140625" style="319" bestFit="1" customWidth="1"/>
    <col min="1325" max="1535" width="9" style="319"/>
    <col min="1536" max="1536" width="7.28515625" style="319" customWidth="1"/>
    <col min="1537" max="1537" width="48.42578125" style="319" customWidth="1"/>
    <col min="1538" max="1541" width="0" style="319" hidden="1" customWidth="1"/>
    <col min="1542" max="1542" width="24.42578125" style="319" customWidth="1"/>
    <col min="1543" max="1543" width="18.42578125" style="319" customWidth="1"/>
    <col min="1544" max="1544" width="17.42578125" style="319" customWidth="1"/>
    <col min="1545" max="1563" width="0" style="319" hidden="1" customWidth="1"/>
    <col min="1564" max="1564" width="18.28515625" style="319" customWidth="1"/>
    <col min="1565" max="1567" width="11.140625" style="319" customWidth="1"/>
    <col min="1568" max="1568" width="15" style="319" customWidth="1"/>
    <col min="1569" max="1569" width="13.7109375" style="319" customWidth="1"/>
    <col min="1570" max="1571" width="11.140625" style="319" customWidth="1"/>
    <col min="1572" max="1572" width="15.28515625" style="319" customWidth="1"/>
    <col min="1573" max="1574" width="11.140625" style="319" customWidth="1"/>
    <col min="1575" max="1575" width="12.42578125" style="319" customWidth="1"/>
    <col min="1576" max="1576" width="16.42578125" style="319" customWidth="1"/>
    <col min="1577" max="1577" width="0" style="319" hidden="1" customWidth="1"/>
    <col min="1578" max="1578" width="10.28515625" style="319" bestFit="1" customWidth="1"/>
    <col min="1579" max="1580" width="10.140625" style="319" bestFit="1" customWidth="1"/>
    <col min="1581" max="1791" width="9" style="319"/>
    <col min="1792" max="1792" width="7.28515625" style="319" customWidth="1"/>
    <col min="1793" max="1793" width="48.42578125" style="319" customWidth="1"/>
    <col min="1794" max="1797" width="0" style="319" hidden="1" customWidth="1"/>
    <col min="1798" max="1798" width="24.42578125" style="319" customWidth="1"/>
    <col min="1799" max="1799" width="18.42578125" style="319" customWidth="1"/>
    <col min="1800" max="1800" width="17.42578125" style="319" customWidth="1"/>
    <col min="1801" max="1819" width="0" style="319" hidden="1" customWidth="1"/>
    <col min="1820" max="1820" width="18.28515625" style="319" customWidth="1"/>
    <col min="1821" max="1823" width="11.140625" style="319" customWidth="1"/>
    <col min="1824" max="1824" width="15" style="319" customWidth="1"/>
    <col min="1825" max="1825" width="13.7109375" style="319" customWidth="1"/>
    <col min="1826" max="1827" width="11.140625" style="319" customWidth="1"/>
    <col min="1828" max="1828" width="15.28515625" style="319" customWidth="1"/>
    <col min="1829" max="1830" width="11.140625" style="319" customWidth="1"/>
    <col min="1831" max="1831" width="12.42578125" style="319" customWidth="1"/>
    <col min="1832" max="1832" width="16.42578125" style="319" customWidth="1"/>
    <col min="1833" max="1833" width="0" style="319" hidden="1" customWidth="1"/>
    <col min="1834" max="1834" width="10.28515625" style="319" bestFit="1" customWidth="1"/>
    <col min="1835" max="1836" width="10.140625" style="319" bestFit="1" customWidth="1"/>
    <col min="1837" max="2047" width="9" style="319"/>
    <col min="2048" max="2048" width="7.28515625" style="319" customWidth="1"/>
    <col min="2049" max="2049" width="48.42578125" style="319" customWidth="1"/>
    <col min="2050" max="2053" width="0" style="319" hidden="1" customWidth="1"/>
    <col min="2054" max="2054" width="24.42578125" style="319" customWidth="1"/>
    <col min="2055" max="2055" width="18.42578125" style="319" customWidth="1"/>
    <col min="2056" max="2056" width="17.42578125" style="319" customWidth="1"/>
    <col min="2057" max="2075" width="0" style="319" hidden="1" customWidth="1"/>
    <col min="2076" max="2076" width="18.28515625" style="319" customWidth="1"/>
    <col min="2077" max="2079" width="11.140625" style="319" customWidth="1"/>
    <col min="2080" max="2080" width="15" style="319" customWidth="1"/>
    <col min="2081" max="2081" width="13.7109375" style="319" customWidth="1"/>
    <col min="2082" max="2083" width="11.140625" style="319" customWidth="1"/>
    <col min="2084" max="2084" width="15.28515625" style="319" customWidth="1"/>
    <col min="2085" max="2086" width="11.140625" style="319" customWidth="1"/>
    <col min="2087" max="2087" width="12.42578125" style="319" customWidth="1"/>
    <col min="2088" max="2088" width="16.42578125" style="319" customWidth="1"/>
    <col min="2089" max="2089" width="0" style="319" hidden="1" customWidth="1"/>
    <col min="2090" max="2090" width="10.28515625" style="319" bestFit="1" customWidth="1"/>
    <col min="2091" max="2092" width="10.140625" style="319" bestFit="1" customWidth="1"/>
    <col min="2093" max="2303" width="9" style="319"/>
    <col min="2304" max="2304" width="7.28515625" style="319" customWidth="1"/>
    <col min="2305" max="2305" width="48.42578125" style="319" customWidth="1"/>
    <col min="2306" max="2309" width="0" style="319" hidden="1" customWidth="1"/>
    <col min="2310" max="2310" width="24.42578125" style="319" customWidth="1"/>
    <col min="2311" max="2311" width="18.42578125" style="319" customWidth="1"/>
    <col min="2312" max="2312" width="17.42578125" style="319" customWidth="1"/>
    <col min="2313" max="2331" width="0" style="319" hidden="1" customWidth="1"/>
    <col min="2332" max="2332" width="18.28515625" style="319" customWidth="1"/>
    <col min="2333" max="2335" width="11.140625" style="319" customWidth="1"/>
    <col min="2336" max="2336" width="15" style="319" customWidth="1"/>
    <col min="2337" max="2337" width="13.7109375" style="319" customWidth="1"/>
    <col min="2338" max="2339" width="11.140625" style="319" customWidth="1"/>
    <col min="2340" max="2340" width="15.28515625" style="319" customWidth="1"/>
    <col min="2341" max="2342" width="11.140625" style="319" customWidth="1"/>
    <col min="2343" max="2343" width="12.42578125" style="319" customWidth="1"/>
    <col min="2344" max="2344" width="16.42578125" style="319" customWidth="1"/>
    <col min="2345" max="2345" width="0" style="319" hidden="1" customWidth="1"/>
    <col min="2346" max="2346" width="10.28515625" style="319" bestFit="1" customWidth="1"/>
    <col min="2347" max="2348" width="10.140625" style="319" bestFit="1" customWidth="1"/>
    <col min="2349" max="2559" width="9" style="319"/>
    <col min="2560" max="2560" width="7.28515625" style="319" customWidth="1"/>
    <col min="2561" max="2561" width="48.42578125" style="319" customWidth="1"/>
    <col min="2562" max="2565" width="0" style="319" hidden="1" customWidth="1"/>
    <col min="2566" max="2566" width="24.42578125" style="319" customWidth="1"/>
    <col min="2567" max="2567" width="18.42578125" style="319" customWidth="1"/>
    <col min="2568" max="2568" width="17.42578125" style="319" customWidth="1"/>
    <col min="2569" max="2587" width="0" style="319" hidden="1" customWidth="1"/>
    <col min="2588" max="2588" width="18.28515625" style="319" customWidth="1"/>
    <col min="2589" max="2591" width="11.140625" style="319" customWidth="1"/>
    <col min="2592" max="2592" width="15" style="319" customWidth="1"/>
    <col min="2593" max="2593" width="13.7109375" style="319" customWidth="1"/>
    <col min="2594" max="2595" width="11.140625" style="319" customWidth="1"/>
    <col min="2596" max="2596" width="15.28515625" style="319" customWidth="1"/>
    <col min="2597" max="2598" width="11.140625" style="319" customWidth="1"/>
    <col min="2599" max="2599" width="12.42578125" style="319" customWidth="1"/>
    <col min="2600" max="2600" width="16.42578125" style="319" customWidth="1"/>
    <col min="2601" max="2601" width="0" style="319" hidden="1" customWidth="1"/>
    <col min="2602" max="2602" width="10.28515625" style="319" bestFit="1" customWidth="1"/>
    <col min="2603" max="2604" width="10.140625" style="319" bestFit="1" customWidth="1"/>
    <col min="2605" max="2815" width="9" style="319"/>
    <col min="2816" max="2816" width="7.28515625" style="319" customWidth="1"/>
    <col min="2817" max="2817" width="48.42578125" style="319" customWidth="1"/>
    <col min="2818" max="2821" width="0" style="319" hidden="1" customWidth="1"/>
    <col min="2822" max="2822" width="24.42578125" style="319" customWidth="1"/>
    <col min="2823" max="2823" width="18.42578125" style="319" customWidth="1"/>
    <col min="2824" max="2824" width="17.42578125" style="319" customWidth="1"/>
    <col min="2825" max="2843" width="0" style="319" hidden="1" customWidth="1"/>
    <col min="2844" max="2844" width="18.28515625" style="319" customWidth="1"/>
    <col min="2845" max="2847" width="11.140625" style="319" customWidth="1"/>
    <col min="2848" max="2848" width="15" style="319" customWidth="1"/>
    <col min="2849" max="2849" width="13.7109375" style="319" customWidth="1"/>
    <col min="2850" max="2851" width="11.140625" style="319" customWidth="1"/>
    <col min="2852" max="2852" width="15.28515625" style="319" customWidth="1"/>
    <col min="2853" max="2854" width="11.140625" style="319" customWidth="1"/>
    <col min="2855" max="2855" width="12.42578125" style="319" customWidth="1"/>
    <col min="2856" max="2856" width="16.42578125" style="319" customWidth="1"/>
    <col min="2857" max="2857" width="0" style="319" hidden="1" customWidth="1"/>
    <col min="2858" max="2858" width="10.28515625" style="319" bestFit="1" customWidth="1"/>
    <col min="2859" max="2860" width="10.140625" style="319" bestFit="1" customWidth="1"/>
    <col min="2861" max="3071" width="9" style="319"/>
    <col min="3072" max="3072" width="7.28515625" style="319" customWidth="1"/>
    <col min="3073" max="3073" width="48.42578125" style="319" customWidth="1"/>
    <col min="3074" max="3077" width="0" style="319" hidden="1" customWidth="1"/>
    <col min="3078" max="3078" width="24.42578125" style="319" customWidth="1"/>
    <col min="3079" max="3079" width="18.42578125" style="319" customWidth="1"/>
    <col min="3080" max="3080" width="17.42578125" style="319" customWidth="1"/>
    <col min="3081" max="3099" width="0" style="319" hidden="1" customWidth="1"/>
    <col min="3100" max="3100" width="18.28515625" style="319" customWidth="1"/>
    <col min="3101" max="3103" width="11.140625" style="319" customWidth="1"/>
    <col min="3104" max="3104" width="15" style="319" customWidth="1"/>
    <col min="3105" max="3105" width="13.7109375" style="319" customWidth="1"/>
    <col min="3106" max="3107" width="11.140625" style="319" customWidth="1"/>
    <col min="3108" max="3108" width="15.28515625" style="319" customWidth="1"/>
    <col min="3109" max="3110" width="11.140625" style="319" customWidth="1"/>
    <col min="3111" max="3111" width="12.42578125" style="319" customWidth="1"/>
    <col min="3112" max="3112" width="16.42578125" style="319" customWidth="1"/>
    <col min="3113" max="3113" width="0" style="319" hidden="1" customWidth="1"/>
    <col min="3114" max="3114" width="10.28515625" style="319" bestFit="1" customWidth="1"/>
    <col min="3115" max="3116" width="10.140625" style="319" bestFit="1" customWidth="1"/>
    <col min="3117" max="3327" width="9" style="319"/>
    <col min="3328" max="3328" width="7.28515625" style="319" customWidth="1"/>
    <col min="3329" max="3329" width="48.42578125" style="319" customWidth="1"/>
    <col min="3330" max="3333" width="0" style="319" hidden="1" customWidth="1"/>
    <col min="3334" max="3334" width="24.42578125" style="319" customWidth="1"/>
    <col min="3335" max="3335" width="18.42578125" style="319" customWidth="1"/>
    <col min="3336" max="3336" width="17.42578125" style="319" customWidth="1"/>
    <col min="3337" max="3355" width="0" style="319" hidden="1" customWidth="1"/>
    <col min="3356" max="3356" width="18.28515625" style="319" customWidth="1"/>
    <col min="3357" max="3359" width="11.140625" style="319" customWidth="1"/>
    <col min="3360" max="3360" width="15" style="319" customWidth="1"/>
    <col min="3361" max="3361" width="13.7109375" style="319" customWidth="1"/>
    <col min="3362" max="3363" width="11.140625" style="319" customWidth="1"/>
    <col min="3364" max="3364" width="15.28515625" style="319" customWidth="1"/>
    <col min="3365" max="3366" width="11.140625" style="319" customWidth="1"/>
    <col min="3367" max="3367" width="12.42578125" style="319" customWidth="1"/>
    <col min="3368" max="3368" width="16.42578125" style="319" customWidth="1"/>
    <col min="3369" max="3369" width="0" style="319" hidden="1" customWidth="1"/>
    <col min="3370" max="3370" width="10.28515625" style="319" bestFit="1" customWidth="1"/>
    <col min="3371" max="3372" width="10.140625" style="319" bestFit="1" customWidth="1"/>
    <col min="3373" max="3583" width="9" style="319"/>
    <col min="3584" max="3584" width="7.28515625" style="319" customWidth="1"/>
    <col min="3585" max="3585" width="48.42578125" style="319" customWidth="1"/>
    <col min="3586" max="3589" width="0" style="319" hidden="1" customWidth="1"/>
    <col min="3590" max="3590" width="24.42578125" style="319" customWidth="1"/>
    <col min="3591" max="3591" width="18.42578125" style="319" customWidth="1"/>
    <col min="3592" max="3592" width="17.42578125" style="319" customWidth="1"/>
    <col min="3593" max="3611" width="0" style="319" hidden="1" customWidth="1"/>
    <col min="3612" max="3612" width="18.28515625" style="319" customWidth="1"/>
    <col min="3613" max="3615" width="11.140625" style="319" customWidth="1"/>
    <col min="3616" max="3616" width="15" style="319" customWidth="1"/>
    <col min="3617" max="3617" width="13.7109375" style="319" customWidth="1"/>
    <col min="3618" max="3619" width="11.140625" style="319" customWidth="1"/>
    <col min="3620" max="3620" width="15.28515625" style="319" customWidth="1"/>
    <col min="3621" max="3622" width="11.140625" style="319" customWidth="1"/>
    <col min="3623" max="3623" width="12.42578125" style="319" customWidth="1"/>
    <col min="3624" max="3624" width="16.42578125" style="319" customWidth="1"/>
    <col min="3625" max="3625" width="0" style="319" hidden="1" customWidth="1"/>
    <col min="3626" max="3626" width="10.28515625" style="319" bestFit="1" customWidth="1"/>
    <col min="3627" max="3628" width="10.140625" style="319" bestFit="1" customWidth="1"/>
    <col min="3629" max="3839" width="9" style="319"/>
    <col min="3840" max="3840" width="7.28515625" style="319" customWidth="1"/>
    <col min="3841" max="3841" width="48.42578125" style="319" customWidth="1"/>
    <col min="3842" max="3845" width="0" style="319" hidden="1" customWidth="1"/>
    <col min="3846" max="3846" width="24.42578125" style="319" customWidth="1"/>
    <col min="3847" max="3847" width="18.42578125" style="319" customWidth="1"/>
    <col min="3848" max="3848" width="17.42578125" style="319" customWidth="1"/>
    <col min="3849" max="3867" width="0" style="319" hidden="1" customWidth="1"/>
    <col min="3868" max="3868" width="18.28515625" style="319" customWidth="1"/>
    <col min="3869" max="3871" width="11.140625" style="319" customWidth="1"/>
    <col min="3872" max="3872" width="15" style="319" customWidth="1"/>
    <col min="3873" max="3873" width="13.7109375" style="319" customWidth="1"/>
    <col min="3874" max="3875" width="11.140625" style="319" customWidth="1"/>
    <col min="3876" max="3876" width="15.28515625" style="319" customWidth="1"/>
    <col min="3877" max="3878" width="11.140625" style="319" customWidth="1"/>
    <col min="3879" max="3879" width="12.42578125" style="319" customWidth="1"/>
    <col min="3880" max="3880" width="16.42578125" style="319" customWidth="1"/>
    <col min="3881" max="3881" width="0" style="319" hidden="1" customWidth="1"/>
    <col min="3882" max="3882" width="10.28515625" style="319" bestFit="1" customWidth="1"/>
    <col min="3883" max="3884" width="10.140625" style="319" bestFit="1" customWidth="1"/>
    <col min="3885" max="4095" width="9" style="319"/>
    <col min="4096" max="4096" width="7.28515625" style="319" customWidth="1"/>
    <col min="4097" max="4097" width="48.42578125" style="319" customWidth="1"/>
    <col min="4098" max="4101" width="0" style="319" hidden="1" customWidth="1"/>
    <col min="4102" max="4102" width="24.42578125" style="319" customWidth="1"/>
    <col min="4103" max="4103" width="18.42578125" style="319" customWidth="1"/>
    <col min="4104" max="4104" width="17.42578125" style="319" customWidth="1"/>
    <col min="4105" max="4123" width="0" style="319" hidden="1" customWidth="1"/>
    <col min="4124" max="4124" width="18.28515625" style="319" customWidth="1"/>
    <col min="4125" max="4127" width="11.140625" style="319" customWidth="1"/>
    <col min="4128" max="4128" width="15" style="319" customWidth="1"/>
    <col min="4129" max="4129" width="13.7109375" style="319" customWidth="1"/>
    <col min="4130" max="4131" width="11.140625" style="319" customWidth="1"/>
    <col min="4132" max="4132" width="15.28515625" style="319" customWidth="1"/>
    <col min="4133" max="4134" width="11.140625" style="319" customWidth="1"/>
    <col min="4135" max="4135" width="12.42578125" style="319" customWidth="1"/>
    <col min="4136" max="4136" width="16.42578125" style="319" customWidth="1"/>
    <col min="4137" max="4137" width="0" style="319" hidden="1" customWidth="1"/>
    <col min="4138" max="4138" width="10.28515625" style="319" bestFit="1" customWidth="1"/>
    <col min="4139" max="4140" width="10.140625" style="319" bestFit="1" customWidth="1"/>
    <col min="4141" max="4351" width="9" style="319"/>
    <col min="4352" max="4352" width="7.28515625" style="319" customWidth="1"/>
    <col min="4353" max="4353" width="48.42578125" style="319" customWidth="1"/>
    <col min="4354" max="4357" width="0" style="319" hidden="1" customWidth="1"/>
    <col min="4358" max="4358" width="24.42578125" style="319" customWidth="1"/>
    <col min="4359" max="4359" width="18.42578125" style="319" customWidth="1"/>
    <col min="4360" max="4360" width="17.42578125" style="319" customWidth="1"/>
    <col min="4361" max="4379" width="0" style="319" hidden="1" customWidth="1"/>
    <col min="4380" max="4380" width="18.28515625" style="319" customWidth="1"/>
    <col min="4381" max="4383" width="11.140625" style="319" customWidth="1"/>
    <col min="4384" max="4384" width="15" style="319" customWidth="1"/>
    <col min="4385" max="4385" width="13.7109375" style="319" customWidth="1"/>
    <col min="4386" max="4387" width="11.140625" style="319" customWidth="1"/>
    <col min="4388" max="4388" width="15.28515625" style="319" customWidth="1"/>
    <col min="4389" max="4390" width="11.140625" style="319" customWidth="1"/>
    <col min="4391" max="4391" width="12.42578125" style="319" customWidth="1"/>
    <col min="4392" max="4392" width="16.42578125" style="319" customWidth="1"/>
    <col min="4393" max="4393" width="0" style="319" hidden="1" customWidth="1"/>
    <col min="4394" max="4394" width="10.28515625" style="319" bestFit="1" customWidth="1"/>
    <col min="4395" max="4396" width="10.140625" style="319" bestFit="1" customWidth="1"/>
    <col min="4397" max="4607" width="9" style="319"/>
    <col min="4608" max="4608" width="7.28515625" style="319" customWidth="1"/>
    <col min="4609" max="4609" width="48.42578125" style="319" customWidth="1"/>
    <col min="4610" max="4613" width="0" style="319" hidden="1" customWidth="1"/>
    <col min="4614" max="4614" width="24.42578125" style="319" customWidth="1"/>
    <col min="4615" max="4615" width="18.42578125" style="319" customWidth="1"/>
    <col min="4616" max="4616" width="17.42578125" style="319" customWidth="1"/>
    <col min="4617" max="4635" width="0" style="319" hidden="1" customWidth="1"/>
    <col min="4636" max="4636" width="18.28515625" style="319" customWidth="1"/>
    <col min="4637" max="4639" width="11.140625" style="319" customWidth="1"/>
    <col min="4640" max="4640" width="15" style="319" customWidth="1"/>
    <col min="4641" max="4641" width="13.7109375" style="319" customWidth="1"/>
    <col min="4642" max="4643" width="11.140625" style="319" customWidth="1"/>
    <col min="4644" max="4644" width="15.28515625" style="319" customWidth="1"/>
    <col min="4645" max="4646" width="11.140625" style="319" customWidth="1"/>
    <col min="4647" max="4647" width="12.42578125" style="319" customWidth="1"/>
    <col min="4648" max="4648" width="16.42578125" style="319" customWidth="1"/>
    <col min="4649" max="4649" width="0" style="319" hidden="1" customWidth="1"/>
    <col min="4650" max="4650" width="10.28515625" style="319" bestFit="1" customWidth="1"/>
    <col min="4651" max="4652" width="10.140625" style="319" bestFit="1" customWidth="1"/>
    <col min="4653" max="4863" width="9" style="319"/>
    <col min="4864" max="4864" width="7.28515625" style="319" customWidth="1"/>
    <col min="4865" max="4865" width="48.42578125" style="319" customWidth="1"/>
    <col min="4866" max="4869" width="0" style="319" hidden="1" customWidth="1"/>
    <col min="4870" max="4870" width="24.42578125" style="319" customWidth="1"/>
    <col min="4871" max="4871" width="18.42578125" style="319" customWidth="1"/>
    <col min="4872" max="4872" width="17.42578125" style="319" customWidth="1"/>
    <col min="4873" max="4891" width="0" style="319" hidden="1" customWidth="1"/>
    <col min="4892" max="4892" width="18.28515625" style="319" customWidth="1"/>
    <col min="4893" max="4895" width="11.140625" style="319" customWidth="1"/>
    <col min="4896" max="4896" width="15" style="319" customWidth="1"/>
    <col min="4897" max="4897" width="13.7109375" style="319" customWidth="1"/>
    <col min="4898" max="4899" width="11.140625" style="319" customWidth="1"/>
    <col min="4900" max="4900" width="15.28515625" style="319" customWidth="1"/>
    <col min="4901" max="4902" width="11.140625" style="319" customWidth="1"/>
    <col min="4903" max="4903" width="12.42578125" style="319" customWidth="1"/>
    <col min="4904" max="4904" width="16.42578125" style="319" customWidth="1"/>
    <col min="4905" max="4905" width="0" style="319" hidden="1" customWidth="1"/>
    <col min="4906" max="4906" width="10.28515625" style="319" bestFit="1" customWidth="1"/>
    <col min="4907" max="4908" width="10.140625" style="319" bestFit="1" customWidth="1"/>
    <col min="4909" max="5119" width="9" style="319"/>
    <col min="5120" max="5120" width="7.28515625" style="319" customWidth="1"/>
    <col min="5121" max="5121" width="48.42578125" style="319" customWidth="1"/>
    <col min="5122" max="5125" width="0" style="319" hidden="1" customWidth="1"/>
    <col min="5126" max="5126" width="24.42578125" style="319" customWidth="1"/>
    <col min="5127" max="5127" width="18.42578125" style="319" customWidth="1"/>
    <col min="5128" max="5128" width="17.42578125" style="319" customWidth="1"/>
    <col min="5129" max="5147" width="0" style="319" hidden="1" customWidth="1"/>
    <col min="5148" max="5148" width="18.28515625" style="319" customWidth="1"/>
    <col min="5149" max="5151" width="11.140625" style="319" customWidth="1"/>
    <col min="5152" max="5152" width="15" style="319" customWidth="1"/>
    <col min="5153" max="5153" width="13.7109375" style="319" customWidth="1"/>
    <col min="5154" max="5155" width="11.140625" style="319" customWidth="1"/>
    <col min="5156" max="5156" width="15.28515625" style="319" customWidth="1"/>
    <col min="5157" max="5158" width="11.140625" style="319" customWidth="1"/>
    <col min="5159" max="5159" width="12.42578125" style="319" customWidth="1"/>
    <col min="5160" max="5160" width="16.42578125" style="319" customWidth="1"/>
    <col min="5161" max="5161" width="0" style="319" hidden="1" customWidth="1"/>
    <col min="5162" max="5162" width="10.28515625" style="319" bestFit="1" customWidth="1"/>
    <col min="5163" max="5164" width="10.140625" style="319" bestFit="1" customWidth="1"/>
    <col min="5165" max="5375" width="9" style="319"/>
    <col min="5376" max="5376" width="7.28515625" style="319" customWidth="1"/>
    <col min="5377" max="5377" width="48.42578125" style="319" customWidth="1"/>
    <col min="5378" max="5381" width="0" style="319" hidden="1" customWidth="1"/>
    <col min="5382" max="5382" width="24.42578125" style="319" customWidth="1"/>
    <col min="5383" max="5383" width="18.42578125" style="319" customWidth="1"/>
    <col min="5384" max="5384" width="17.42578125" style="319" customWidth="1"/>
    <col min="5385" max="5403" width="0" style="319" hidden="1" customWidth="1"/>
    <col min="5404" max="5404" width="18.28515625" style="319" customWidth="1"/>
    <col min="5405" max="5407" width="11.140625" style="319" customWidth="1"/>
    <col min="5408" max="5408" width="15" style="319" customWidth="1"/>
    <col min="5409" max="5409" width="13.7109375" style="319" customWidth="1"/>
    <col min="5410" max="5411" width="11.140625" style="319" customWidth="1"/>
    <col min="5412" max="5412" width="15.28515625" style="319" customWidth="1"/>
    <col min="5413" max="5414" width="11.140625" style="319" customWidth="1"/>
    <col min="5415" max="5415" width="12.42578125" style="319" customWidth="1"/>
    <col min="5416" max="5416" width="16.42578125" style="319" customWidth="1"/>
    <col min="5417" max="5417" width="0" style="319" hidden="1" customWidth="1"/>
    <col min="5418" max="5418" width="10.28515625" style="319" bestFit="1" customWidth="1"/>
    <col min="5419" max="5420" width="10.140625" style="319" bestFit="1" customWidth="1"/>
    <col min="5421" max="5631" width="9" style="319"/>
    <col min="5632" max="5632" width="7.28515625" style="319" customWidth="1"/>
    <col min="5633" max="5633" width="48.42578125" style="319" customWidth="1"/>
    <col min="5634" max="5637" width="0" style="319" hidden="1" customWidth="1"/>
    <col min="5638" max="5638" width="24.42578125" style="319" customWidth="1"/>
    <col min="5639" max="5639" width="18.42578125" style="319" customWidth="1"/>
    <col min="5640" max="5640" width="17.42578125" style="319" customWidth="1"/>
    <col min="5641" max="5659" width="0" style="319" hidden="1" customWidth="1"/>
    <col min="5660" max="5660" width="18.28515625" style="319" customWidth="1"/>
    <col min="5661" max="5663" width="11.140625" style="319" customWidth="1"/>
    <col min="5664" max="5664" width="15" style="319" customWidth="1"/>
    <col min="5665" max="5665" width="13.7109375" style="319" customWidth="1"/>
    <col min="5666" max="5667" width="11.140625" style="319" customWidth="1"/>
    <col min="5668" max="5668" width="15.28515625" style="319" customWidth="1"/>
    <col min="5669" max="5670" width="11.140625" style="319" customWidth="1"/>
    <col min="5671" max="5671" width="12.42578125" style="319" customWidth="1"/>
    <col min="5672" max="5672" width="16.42578125" style="319" customWidth="1"/>
    <col min="5673" max="5673" width="0" style="319" hidden="1" customWidth="1"/>
    <col min="5674" max="5674" width="10.28515625" style="319" bestFit="1" customWidth="1"/>
    <col min="5675" max="5676" width="10.140625" style="319" bestFit="1" customWidth="1"/>
    <col min="5677" max="5887" width="9" style="319"/>
    <col min="5888" max="5888" width="7.28515625" style="319" customWidth="1"/>
    <col min="5889" max="5889" width="48.42578125" style="319" customWidth="1"/>
    <col min="5890" max="5893" width="0" style="319" hidden="1" customWidth="1"/>
    <col min="5894" max="5894" width="24.42578125" style="319" customWidth="1"/>
    <col min="5895" max="5895" width="18.42578125" style="319" customWidth="1"/>
    <col min="5896" max="5896" width="17.42578125" style="319" customWidth="1"/>
    <col min="5897" max="5915" width="0" style="319" hidden="1" customWidth="1"/>
    <col min="5916" max="5916" width="18.28515625" style="319" customWidth="1"/>
    <col min="5917" max="5919" width="11.140625" style="319" customWidth="1"/>
    <col min="5920" max="5920" width="15" style="319" customWidth="1"/>
    <col min="5921" max="5921" width="13.7109375" style="319" customWidth="1"/>
    <col min="5922" max="5923" width="11.140625" style="319" customWidth="1"/>
    <col min="5924" max="5924" width="15.28515625" style="319" customWidth="1"/>
    <col min="5925" max="5926" width="11.140625" style="319" customWidth="1"/>
    <col min="5927" max="5927" width="12.42578125" style="319" customWidth="1"/>
    <col min="5928" max="5928" width="16.42578125" style="319" customWidth="1"/>
    <col min="5929" max="5929" width="0" style="319" hidden="1" customWidth="1"/>
    <col min="5930" max="5930" width="10.28515625" style="319" bestFit="1" customWidth="1"/>
    <col min="5931" max="5932" width="10.140625" style="319" bestFit="1" customWidth="1"/>
    <col min="5933" max="6143" width="9" style="319"/>
    <col min="6144" max="6144" width="7.28515625" style="319" customWidth="1"/>
    <col min="6145" max="6145" width="48.42578125" style="319" customWidth="1"/>
    <col min="6146" max="6149" width="0" style="319" hidden="1" customWidth="1"/>
    <col min="6150" max="6150" width="24.42578125" style="319" customWidth="1"/>
    <col min="6151" max="6151" width="18.42578125" style="319" customWidth="1"/>
    <col min="6152" max="6152" width="17.42578125" style="319" customWidth="1"/>
    <col min="6153" max="6171" width="0" style="319" hidden="1" customWidth="1"/>
    <col min="6172" max="6172" width="18.28515625" style="319" customWidth="1"/>
    <col min="6173" max="6175" width="11.140625" style="319" customWidth="1"/>
    <col min="6176" max="6176" width="15" style="319" customWidth="1"/>
    <col min="6177" max="6177" width="13.7109375" style="319" customWidth="1"/>
    <col min="6178" max="6179" width="11.140625" style="319" customWidth="1"/>
    <col min="6180" max="6180" width="15.28515625" style="319" customWidth="1"/>
    <col min="6181" max="6182" width="11.140625" style="319" customWidth="1"/>
    <col min="6183" max="6183" width="12.42578125" style="319" customWidth="1"/>
    <col min="6184" max="6184" width="16.42578125" style="319" customWidth="1"/>
    <col min="6185" max="6185" width="0" style="319" hidden="1" customWidth="1"/>
    <col min="6186" max="6186" width="10.28515625" style="319" bestFit="1" customWidth="1"/>
    <col min="6187" max="6188" width="10.140625" style="319" bestFit="1" customWidth="1"/>
    <col min="6189" max="6399" width="9" style="319"/>
    <col min="6400" max="6400" width="7.28515625" style="319" customWidth="1"/>
    <col min="6401" max="6401" width="48.42578125" style="319" customWidth="1"/>
    <col min="6402" max="6405" width="0" style="319" hidden="1" customWidth="1"/>
    <col min="6406" max="6406" width="24.42578125" style="319" customWidth="1"/>
    <col min="6407" max="6407" width="18.42578125" style="319" customWidth="1"/>
    <col min="6408" max="6408" width="17.42578125" style="319" customWidth="1"/>
    <col min="6409" max="6427" width="0" style="319" hidden="1" customWidth="1"/>
    <col min="6428" max="6428" width="18.28515625" style="319" customWidth="1"/>
    <col min="6429" max="6431" width="11.140625" style="319" customWidth="1"/>
    <col min="6432" max="6432" width="15" style="319" customWidth="1"/>
    <col min="6433" max="6433" width="13.7109375" style="319" customWidth="1"/>
    <col min="6434" max="6435" width="11.140625" style="319" customWidth="1"/>
    <col min="6436" max="6436" width="15.28515625" style="319" customWidth="1"/>
    <col min="6437" max="6438" width="11.140625" style="319" customWidth="1"/>
    <col min="6439" max="6439" width="12.42578125" style="319" customWidth="1"/>
    <col min="6440" max="6440" width="16.42578125" style="319" customWidth="1"/>
    <col min="6441" max="6441" width="0" style="319" hidden="1" customWidth="1"/>
    <col min="6442" max="6442" width="10.28515625" style="319" bestFit="1" customWidth="1"/>
    <col min="6443" max="6444" width="10.140625" style="319" bestFit="1" customWidth="1"/>
    <col min="6445" max="6655" width="9" style="319"/>
    <col min="6656" max="6656" width="7.28515625" style="319" customWidth="1"/>
    <col min="6657" max="6657" width="48.42578125" style="319" customWidth="1"/>
    <col min="6658" max="6661" width="0" style="319" hidden="1" customWidth="1"/>
    <col min="6662" max="6662" width="24.42578125" style="319" customWidth="1"/>
    <col min="6663" max="6663" width="18.42578125" style="319" customWidth="1"/>
    <col min="6664" max="6664" width="17.42578125" style="319" customWidth="1"/>
    <col min="6665" max="6683" width="0" style="319" hidden="1" customWidth="1"/>
    <col min="6684" max="6684" width="18.28515625" style="319" customWidth="1"/>
    <col min="6685" max="6687" width="11.140625" style="319" customWidth="1"/>
    <col min="6688" max="6688" width="15" style="319" customWidth="1"/>
    <col min="6689" max="6689" width="13.7109375" style="319" customWidth="1"/>
    <col min="6690" max="6691" width="11.140625" style="319" customWidth="1"/>
    <col min="6692" max="6692" width="15.28515625" style="319" customWidth="1"/>
    <col min="6693" max="6694" width="11.140625" style="319" customWidth="1"/>
    <col min="6695" max="6695" width="12.42578125" style="319" customWidth="1"/>
    <col min="6696" max="6696" width="16.42578125" style="319" customWidth="1"/>
    <col min="6697" max="6697" width="0" style="319" hidden="1" customWidth="1"/>
    <col min="6698" max="6698" width="10.28515625" style="319" bestFit="1" customWidth="1"/>
    <col min="6699" max="6700" width="10.140625" style="319" bestFit="1" customWidth="1"/>
    <col min="6701" max="6911" width="9" style="319"/>
    <col min="6912" max="6912" width="7.28515625" style="319" customWidth="1"/>
    <col min="6913" max="6913" width="48.42578125" style="319" customWidth="1"/>
    <col min="6914" max="6917" width="0" style="319" hidden="1" customWidth="1"/>
    <col min="6918" max="6918" width="24.42578125" style="319" customWidth="1"/>
    <col min="6919" max="6919" width="18.42578125" style="319" customWidth="1"/>
    <col min="6920" max="6920" width="17.42578125" style="319" customWidth="1"/>
    <col min="6921" max="6939" width="0" style="319" hidden="1" customWidth="1"/>
    <col min="6940" max="6940" width="18.28515625" style="319" customWidth="1"/>
    <col min="6941" max="6943" width="11.140625" style="319" customWidth="1"/>
    <col min="6944" max="6944" width="15" style="319" customWidth="1"/>
    <col min="6945" max="6945" width="13.7109375" style="319" customWidth="1"/>
    <col min="6946" max="6947" width="11.140625" style="319" customWidth="1"/>
    <col min="6948" max="6948" width="15.28515625" style="319" customWidth="1"/>
    <col min="6949" max="6950" width="11.140625" style="319" customWidth="1"/>
    <col min="6951" max="6951" width="12.42578125" style="319" customWidth="1"/>
    <col min="6952" max="6952" width="16.42578125" style="319" customWidth="1"/>
    <col min="6953" max="6953" width="0" style="319" hidden="1" customWidth="1"/>
    <col min="6954" max="6954" width="10.28515625" style="319" bestFit="1" customWidth="1"/>
    <col min="6955" max="6956" width="10.140625" style="319" bestFit="1" customWidth="1"/>
    <col min="6957" max="7167" width="9" style="319"/>
    <col min="7168" max="7168" width="7.28515625" style="319" customWidth="1"/>
    <col min="7169" max="7169" width="48.42578125" style="319" customWidth="1"/>
    <col min="7170" max="7173" width="0" style="319" hidden="1" customWidth="1"/>
    <col min="7174" max="7174" width="24.42578125" style="319" customWidth="1"/>
    <col min="7175" max="7175" width="18.42578125" style="319" customWidth="1"/>
    <col min="7176" max="7176" width="17.42578125" style="319" customWidth="1"/>
    <col min="7177" max="7195" width="0" style="319" hidden="1" customWidth="1"/>
    <col min="7196" max="7196" width="18.28515625" style="319" customWidth="1"/>
    <col min="7197" max="7199" width="11.140625" style="319" customWidth="1"/>
    <col min="7200" max="7200" width="15" style="319" customWidth="1"/>
    <col min="7201" max="7201" width="13.7109375" style="319" customWidth="1"/>
    <col min="7202" max="7203" width="11.140625" style="319" customWidth="1"/>
    <col min="7204" max="7204" width="15.28515625" style="319" customWidth="1"/>
    <col min="7205" max="7206" width="11.140625" style="319" customWidth="1"/>
    <col min="7207" max="7207" width="12.42578125" style="319" customWidth="1"/>
    <col min="7208" max="7208" width="16.42578125" style="319" customWidth="1"/>
    <col min="7209" max="7209" width="0" style="319" hidden="1" customWidth="1"/>
    <col min="7210" max="7210" width="10.28515625" style="319" bestFit="1" customWidth="1"/>
    <col min="7211" max="7212" width="10.140625" style="319" bestFit="1" customWidth="1"/>
    <col min="7213" max="7423" width="9" style="319"/>
    <col min="7424" max="7424" width="7.28515625" style="319" customWidth="1"/>
    <col min="7425" max="7425" width="48.42578125" style="319" customWidth="1"/>
    <col min="7426" max="7429" width="0" style="319" hidden="1" customWidth="1"/>
    <col min="7430" max="7430" width="24.42578125" style="319" customWidth="1"/>
    <col min="7431" max="7431" width="18.42578125" style="319" customWidth="1"/>
    <col min="7432" max="7432" width="17.42578125" style="319" customWidth="1"/>
    <col min="7433" max="7451" width="0" style="319" hidden="1" customWidth="1"/>
    <col min="7452" max="7452" width="18.28515625" style="319" customWidth="1"/>
    <col min="7453" max="7455" width="11.140625" style="319" customWidth="1"/>
    <col min="7456" max="7456" width="15" style="319" customWidth="1"/>
    <col min="7457" max="7457" width="13.7109375" style="319" customWidth="1"/>
    <col min="7458" max="7459" width="11.140625" style="319" customWidth="1"/>
    <col min="7460" max="7460" width="15.28515625" style="319" customWidth="1"/>
    <col min="7461" max="7462" width="11.140625" style="319" customWidth="1"/>
    <col min="7463" max="7463" width="12.42578125" style="319" customWidth="1"/>
    <col min="7464" max="7464" width="16.42578125" style="319" customWidth="1"/>
    <col min="7465" max="7465" width="0" style="319" hidden="1" customWidth="1"/>
    <col min="7466" max="7466" width="10.28515625" style="319" bestFit="1" customWidth="1"/>
    <col min="7467" max="7468" width="10.140625" style="319" bestFit="1" customWidth="1"/>
    <col min="7469" max="7679" width="9" style="319"/>
    <col min="7680" max="7680" width="7.28515625" style="319" customWidth="1"/>
    <col min="7681" max="7681" width="48.42578125" style="319" customWidth="1"/>
    <col min="7682" max="7685" width="0" style="319" hidden="1" customWidth="1"/>
    <col min="7686" max="7686" width="24.42578125" style="319" customWidth="1"/>
    <col min="7687" max="7687" width="18.42578125" style="319" customWidth="1"/>
    <col min="7688" max="7688" width="17.42578125" style="319" customWidth="1"/>
    <col min="7689" max="7707" width="0" style="319" hidden="1" customWidth="1"/>
    <col min="7708" max="7708" width="18.28515625" style="319" customWidth="1"/>
    <col min="7709" max="7711" width="11.140625" style="319" customWidth="1"/>
    <col min="7712" max="7712" width="15" style="319" customWidth="1"/>
    <col min="7713" max="7713" width="13.7109375" style="319" customWidth="1"/>
    <col min="7714" max="7715" width="11.140625" style="319" customWidth="1"/>
    <col min="7716" max="7716" width="15.28515625" style="319" customWidth="1"/>
    <col min="7717" max="7718" width="11.140625" style="319" customWidth="1"/>
    <col min="7719" max="7719" width="12.42578125" style="319" customWidth="1"/>
    <col min="7720" max="7720" width="16.42578125" style="319" customWidth="1"/>
    <col min="7721" max="7721" width="0" style="319" hidden="1" customWidth="1"/>
    <col min="7722" max="7722" width="10.28515625" style="319" bestFit="1" customWidth="1"/>
    <col min="7723" max="7724" width="10.140625" style="319" bestFit="1" customWidth="1"/>
    <col min="7725" max="7935" width="9" style="319"/>
    <col min="7936" max="7936" width="7.28515625" style="319" customWidth="1"/>
    <col min="7937" max="7937" width="48.42578125" style="319" customWidth="1"/>
    <col min="7938" max="7941" width="0" style="319" hidden="1" customWidth="1"/>
    <col min="7942" max="7942" width="24.42578125" style="319" customWidth="1"/>
    <col min="7943" max="7943" width="18.42578125" style="319" customWidth="1"/>
    <col min="7944" max="7944" width="17.42578125" style="319" customWidth="1"/>
    <col min="7945" max="7963" width="0" style="319" hidden="1" customWidth="1"/>
    <col min="7964" max="7964" width="18.28515625" style="319" customWidth="1"/>
    <col min="7965" max="7967" width="11.140625" style="319" customWidth="1"/>
    <col min="7968" max="7968" width="15" style="319" customWidth="1"/>
    <col min="7969" max="7969" width="13.7109375" style="319" customWidth="1"/>
    <col min="7970" max="7971" width="11.140625" style="319" customWidth="1"/>
    <col min="7972" max="7972" width="15.28515625" style="319" customWidth="1"/>
    <col min="7973" max="7974" width="11.140625" style="319" customWidth="1"/>
    <col min="7975" max="7975" width="12.42578125" style="319" customWidth="1"/>
    <col min="7976" max="7976" width="16.42578125" style="319" customWidth="1"/>
    <col min="7977" max="7977" width="0" style="319" hidden="1" customWidth="1"/>
    <col min="7978" max="7978" width="10.28515625" style="319" bestFit="1" customWidth="1"/>
    <col min="7979" max="7980" width="10.140625" style="319" bestFit="1" customWidth="1"/>
    <col min="7981" max="8191" width="9" style="319"/>
    <col min="8192" max="8192" width="7.28515625" style="319" customWidth="1"/>
    <col min="8193" max="8193" width="48.42578125" style="319" customWidth="1"/>
    <col min="8194" max="8197" width="0" style="319" hidden="1" customWidth="1"/>
    <col min="8198" max="8198" width="24.42578125" style="319" customWidth="1"/>
    <col min="8199" max="8199" width="18.42578125" style="319" customWidth="1"/>
    <col min="8200" max="8200" width="17.42578125" style="319" customWidth="1"/>
    <col min="8201" max="8219" width="0" style="319" hidden="1" customWidth="1"/>
    <col min="8220" max="8220" width="18.28515625" style="319" customWidth="1"/>
    <col min="8221" max="8223" width="11.140625" style="319" customWidth="1"/>
    <col min="8224" max="8224" width="15" style="319" customWidth="1"/>
    <col min="8225" max="8225" width="13.7109375" style="319" customWidth="1"/>
    <col min="8226" max="8227" width="11.140625" style="319" customWidth="1"/>
    <col min="8228" max="8228" width="15.28515625" style="319" customWidth="1"/>
    <col min="8229" max="8230" width="11.140625" style="319" customWidth="1"/>
    <col min="8231" max="8231" width="12.42578125" style="319" customWidth="1"/>
    <col min="8232" max="8232" width="16.42578125" style="319" customWidth="1"/>
    <col min="8233" max="8233" width="0" style="319" hidden="1" customWidth="1"/>
    <col min="8234" max="8234" width="10.28515625" style="319" bestFit="1" customWidth="1"/>
    <col min="8235" max="8236" width="10.140625" style="319" bestFit="1" customWidth="1"/>
    <col min="8237" max="8447" width="9" style="319"/>
    <col min="8448" max="8448" width="7.28515625" style="319" customWidth="1"/>
    <col min="8449" max="8449" width="48.42578125" style="319" customWidth="1"/>
    <col min="8450" max="8453" width="0" style="319" hidden="1" customWidth="1"/>
    <col min="8454" max="8454" width="24.42578125" style="319" customWidth="1"/>
    <col min="8455" max="8455" width="18.42578125" style="319" customWidth="1"/>
    <col min="8456" max="8456" width="17.42578125" style="319" customWidth="1"/>
    <col min="8457" max="8475" width="0" style="319" hidden="1" customWidth="1"/>
    <col min="8476" max="8476" width="18.28515625" style="319" customWidth="1"/>
    <col min="8477" max="8479" width="11.140625" style="319" customWidth="1"/>
    <col min="8480" max="8480" width="15" style="319" customWidth="1"/>
    <col min="8481" max="8481" width="13.7109375" style="319" customWidth="1"/>
    <col min="8482" max="8483" width="11.140625" style="319" customWidth="1"/>
    <col min="8484" max="8484" width="15.28515625" style="319" customWidth="1"/>
    <col min="8485" max="8486" width="11.140625" style="319" customWidth="1"/>
    <col min="8487" max="8487" width="12.42578125" style="319" customWidth="1"/>
    <col min="8488" max="8488" width="16.42578125" style="319" customWidth="1"/>
    <col min="8489" max="8489" width="0" style="319" hidden="1" customWidth="1"/>
    <col min="8490" max="8490" width="10.28515625" style="319" bestFit="1" customWidth="1"/>
    <col min="8491" max="8492" width="10.140625" style="319" bestFit="1" customWidth="1"/>
    <col min="8493" max="8703" width="9" style="319"/>
    <col min="8704" max="8704" width="7.28515625" style="319" customWidth="1"/>
    <col min="8705" max="8705" width="48.42578125" style="319" customWidth="1"/>
    <col min="8706" max="8709" width="0" style="319" hidden="1" customWidth="1"/>
    <col min="8710" max="8710" width="24.42578125" style="319" customWidth="1"/>
    <col min="8711" max="8711" width="18.42578125" style="319" customWidth="1"/>
    <col min="8712" max="8712" width="17.42578125" style="319" customWidth="1"/>
    <col min="8713" max="8731" width="0" style="319" hidden="1" customWidth="1"/>
    <col min="8732" max="8732" width="18.28515625" style="319" customWidth="1"/>
    <col min="8733" max="8735" width="11.140625" style="319" customWidth="1"/>
    <col min="8736" max="8736" width="15" style="319" customWidth="1"/>
    <col min="8737" max="8737" width="13.7109375" style="319" customWidth="1"/>
    <col min="8738" max="8739" width="11.140625" style="319" customWidth="1"/>
    <col min="8740" max="8740" width="15.28515625" style="319" customWidth="1"/>
    <col min="8741" max="8742" width="11.140625" style="319" customWidth="1"/>
    <col min="8743" max="8743" width="12.42578125" style="319" customWidth="1"/>
    <col min="8744" max="8744" width="16.42578125" style="319" customWidth="1"/>
    <col min="8745" max="8745" width="0" style="319" hidden="1" customWidth="1"/>
    <col min="8746" max="8746" width="10.28515625" style="319" bestFit="1" customWidth="1"/>
    <col min="8747" max="8748" width="10.140625" style="319" bestFit="1" customWidth="1"/>
    <col min="8749" max="8959" width="9" style="319"/>
    <col min="8960" max="8960" width="7.28515625" style="319" customWidth="1"/>
    <col min="8961" max="8961" width="48.42578125" style="319" customWidth="1"/>
    <col min="8962" max="8965" width="0" style="319" hidden="1" customWidth="1"/>
    <col min="8966" max="8966" width="24.42578125" style="319" customWidth="1"/>
    <col min="8967" max="8967" width="18.42578125" style="319" customWidth="1"/>
    <col min="8968" max="8968" width="17.42578125" style="319" customWidth="1"/>
    <col min="8969" max="8987" width="0" style="319" hidden="1" customWidth="1"/>
    <col min="8988" max="8988" width="18.28515625" style="319" customWidth="1"/>
    <col min="8989" max="8991" width="11.140625" style="319" customWidth="1"/>
    <col min="8992" max="8992" width="15" style="319" customWidth="1"/>
    <col min="8993" max="8993" width="13.7109375" style="319" customWidth="1"/>
    <col min="8994" max="8995" width="11.140625" style="319" customWidth="1"/>
    <col min="8996" max="8996" width="15.28515625" style="319" customWidth="1"/>
    <col min="8997" max="8998" width="11.140625" style="319" customWidth="1"/>
    <col min="8999" max="8999" width="12.42578125" style="319" customWidth="1"/>
    <col min="9000" max="9000" width="16.42578125" style="319" customWidth="1"/>
    <col min="9001" max="9001" width="0" style="319" hidden="1" customWidth="1"/>
    <col min="9002" max="9002" width="10.28515625" style="319" bestFit="1" customWidth="1"/>
    <col min="9003" max="9004" width="10.140625" style="319" bestFit="1" customWidth="1"/>
    <col min="9005" max="9215" width="9" style="319"/>
    <col min="9216" max="9216" width="7.28515625" style="319" customWidth="1"/>
    <col min="9217" max="9217" width="48.42578125" style="319" customWidth="1"/>
    <col min="9218" max="9221" width="0" style="319" hidden="1" customWidth="1"/>
    <col min="9222" max="9222" width="24.42578125" style="319" customWidth="1"/>
    <col min="9223" max="9223" width="18.42578125" style="319" customWidth="1"/>
    <col min="9224" max="9224" width="17.42578125" style="319" customWidth="1"/>
    <col min="9225" max="9243" width="0" style="319" hidden="1" customWidth="1"/>
    <col min="9244" max="9244" width="18.28515625" style="319" customWidth="1"/>
    <col min="9245" max="9247" width="11.140625" style="319" customWidth="1"/>
    <col min="9248" max="9248" width="15" style="319" customWidth="1"/>
    <col min="9249" max="9249" width="13.7109375" style="319" customWidth="1"/>
    <col min="9250" max="9251" width="11.140625" style="319" customWidth="1"/>
    <col min="9252" max="9252" width="15.28515625" style="319" customWidth="1"/>
    <col min="9253" max="9254" width="11.140625" style="319" customWidth="1"/>
    <col min="9255" max="9255" width="12.42578125" style="319" customWidth="1"/>
    <col min="9256" max="9256" width="16.42578125" style="319" customWidth="1"/>
    <col min="9257" max="9257" width="0" style="319" hidden="1" customWidth="1"/>
    <col min="9258" max="9258" width="10.28515625" style="319" bestFit="1" customWidth="1"/>
    <col min="9259" max="9260" width="10.140625" style="319" bestFit="1" customWidth="1"/>
    <col min="9261" max="9471" width="9" style="319"/>
    <col min="9472" max="9472" width="7.28515625" style="319" customWidth="1"/>
    <col min="9473" max="9473" width="48.42578125" style="319" customWidth="1"/>
    <col min="9474" max="9477" width="0" style="319" hidden="1" customWidth="1"/>
    <col min="9478" max="9478" width="24.42578125" style="319" customWidth="1"/>
    <col min="9479" max="9479" width="18.42578125" style="319" customWidth="1"/>
    <col min="9480" max="9480" width="17.42578125" style="319" customWidth="1"/>
    <col min="9481" max="9499" width="0" style="319" hidden="1" customWidth="1"/>
    <col min="9500" max="9500" width="18.28515625" style="319" customWidth="1"/>
    <col min="9501" max="9503" width="11.140625" style="319" customWidth="1"/>
    <col min="9504" max="9504" width="15" style="319" customWidth="1"/>
    <col min="9505" max="9505" width="13.7109375" style="319" customWidth="1"/>
    <col min="9506" max="9507" width="11.140625" style="319" customWidth="1"/>
    <col min="9508" max="9508" width="15.28515625" style="319" customWidth="1"/>
    <col min="9509" max="9510" width="11.140625" style="319" customWidth="1"/>
    <col min="9511" max="9511" width="12.42578125" style="319" customWidth="1"/>
    <col min="9512" max="9512" width="16.42578125" style="319" customWidth="1"/>
    <col min="9513" max="9513" width="0" style="319" hidden="1" customWidth="1"/>
    <col min="9514" max="9514" width="10.28515625" style="319" bestFit="1" customWidth="1"/>
    <col min="9515" max="9516" width="10.140625" style="319" bestFit="1" customWidth="1"/>
    <col min="9517" max="9727" width="9" style="319"/>
    <col min="9728" max="9728" width="7.28515625" style="319" customWidth="1"/>
    <col min="9729" max="9729" width="48.42578125" style="319" customWidth="1"/>
    <col min="9730" max="9733" width="0" style="319" hidden="1" customWidth="1"/>
    <col min="9734" max="9734" width="24.42578125" style="319" customWidth="1"/>
    <col min="9735" max="9735" width="18.42578125" style="319" customWidth="1"/>
    <col min="9736" max="9736" width="17.42578125" style="319" customWidth="1"/>
    <col min="9737" max="9755" width="0" style="319" hidden="1" customWidth="1"/>
    <col min="9756" max="9756" width="18.28515625" style="319" customWidth="1"/>
    <col min="9757" max="9759" width="11.140625" style="319" customWidth="1"/>
    <col min="9760" max="9760" width="15" style="319" customWidth="1"/>
    <col min="9761" max="9761" width="13.7109375" style="319" customWidth="1"/>
    <col min="9762" max="9763" width="11.140625" style="319" customWidth="1"/>
    <col min="9764" max="9764" width="15.28515625" style="319" customWidth="1"/>
    <col min="9765" max="9766" width="11.140625" style="319" customWidth="1"/>
    <col min="9767" max="9767" width="12.42578125" style="319" customWidth="1"/>
    <col min="9768" max="9768" width="16.42578125" style="319" customWidth="1"/>
    <col min="9769" max="9769" width="0" style="319" hidden="1" customWidth="1"/>
    <col min="9770" max="9770" width="10.28515625" style="319" bestFit="1" customWidth="1"/>
    <col min="9771" max="9772" width="10.140625" style="319" bestFit="1" customWidth="1"/>
    <col min="9773" max="9983" width="9" style="319"/>
    <col min="9984" max="9984" width="7.28515625" style="319" customWidth="1"/>
    <col min="9985" max="9985" width="48.42578125" style="319" customWidth="1"/>
    <col min="9986" max="9989" width="0" style="319" hidden="1" customWidth="1"/>
    <col min="9990" max="9990" width="24.42578125" style="319" customWidth="1"/>
    <col min="9991" max="9991" width="18.42578125" style="319" customWidth="1"/>
    <col min="9992" max="9992" width="17.42578125" style="319" customWidth="1"/>
    <col min="9993" max="10011" width="0" style="319" hidden="1" customWidth="1"/>
    <col min="10012" max="10012" width="18.28515625" style="319" customWidth="1"/>
    <col min="10013" max="10015" width="11.140625" style="319" customWidth="1"/>
    <col min="10016" max="10016" width="15" style="319" customWidth="1"/>
    <col min="10017" max="10017" width="13.7109375" style="319" customWidth="1"/>
    <col min="10018" max="10019" width="11.140625" style="319" customWidth="1"/>
    <col min="10020" max="10020" width="15.28515625" style="319" customWidth="1"/>
    <col min="10021" max="10022" width="11.140625" style="319" customWidth="1"/>
    <col min="10023" max="10023" width="12.42578125" style="319" customWidth="1"/>
    <col min="10024" max="10024" width="16.42578125" style="319" customWidth="1"/>
    <col min="10025" max="10025" width="0" style="319" hidden="1" customWidth="1"/>
    <col min="10026" max="10026" width="10.28515625" style="319" bestFit="1" customWidth="1"/>
    <col min="10027" max="10028" width="10.140625" style="319" bestFit="1" customWidth="1"/>
    <col min="10029" max="10239" width="9" style="319"/>
    <col min="10240" max="10240" width="7.28515625" style="319" customWidth="1"/>
    <col min="10241" max="10241" width="48.42578125" style="319" customWidth="1"/>
    <col min="10242" max="10245" width="0" style="319" hidden="1" customWidth="1"/>
    <col min="10246" max="10246" width="24.42578125" style="319" customWidth="1"/>
    <col min="10247" max="10247" width="18.42578125" style="319" customWidth="1"/>
    <col min="10248" max="10248" width="17.42578125" style="319" customWidth="1"/>
    <col min="10249" max="10267" width="0" style="319" hidden="1" customWidth="1"/>
    <col min="10268" max="10268" width="18.28515625" style="319" customWidth="1"/>
    <col min="10269" max="10271" width="11.140625" style="319" customWidth="1"/>
    <col min="10272" max="10272" width="15" style="319" customWidth="1"/>
    <col min="10273" max="10273" width="13.7109375" style="319" customWidth="1"/>
    <col min="10274" max="10275" width="11.140625" style="319" customWidth="1"/>
    <col min="10276" max="10276" width="15.28515625" style="319" customWidth="1"/>
    <col min="10277" max="10278" width="11.140625" style="319" customWidth="1"/>
    <col min="10279" max="10279" width="12.42578125" style="319" customWidth="1"/>
    <col min="10280" max="10280" width="16.42578125" style="319" customWidth="1"/>
    <col min="10281" max="10281" width="0" style="319" hidden="1" customWidth="1"/>
    <col min="10282" max="10282" width="10.28515625" style="319" bestFit="1" customWidth="1"/>
    <col min="10283" max="10284" width="10.140625" style="319" bestFit="1" customWidth="1"/>
    <col min="10285" max="10495" width="9" style="319"/>
    <col min="10496" max="10496" width="7.28515625" style="319" customWidth="1"/>
    <col min="10497" max="10497" width="48.42578125" style="319" customWidth="1"/>
    <col min="10498" max="10501" width="0" style="319" hidden="1" customWidth="1"/>
    <col min="10502" max="10502" width="24.42578125" style="319" customWidth="1"/>
    <col min="10503" max="10503" width="18.42578125" style="319" customWidth="1"/>
    <col min="10504" max="10504" width="17.42578125" style="319" customWidth="1"/>
    <col min="10505" max="10523" width="0" style="319" hidden="1" customWidth="1"/>
    <col min="10524" max="10524" width="18.28515625" style="319" customWidth="1"/>
    <col min="10525" max="10527" width="11.140625" style="319" customWidth="1"/>
    <col min="10528" max="10528" width="15" style="319" customWidth="1"/>
    <col min="10529" max="10529" width="13.7109375" style="319" customWidth="1"/>
    <col min="10530" max="10531" width="11.140625" style="319" customWidth="1"/>
    <col min="10532" max="10532" width="15.28515625" style="319" customWidth="1"/>
    <col min="10533" max="10534" width="11.140625" style="319" customWidth="1"/>
    <col min="10535" max="10535" width="12.42578125" style="319" customWidth="1"/>
    <col min="10536" max="10536" width="16.42578125" style="319" customWidth="1"/>
    <col min="10537" max="10537" width="0" style="319" hidden="1" customWidth="1"/>
    <col min="10538" max="10538" width="10.28515625" style="319" bestFit="1" customWidth="1"/>
    <col min="10539" max="10540" width="10.140625" style="319" bestFit="1" customWidth="1"/>
    <col min="10541" max="10751" width="9" style="319"/>
    <col min="10752" max="10752" width="7.28515625" style="319" customWidth="1"/>
    <col min="10753" max="10753" width="48.42578125" style="319" customWidth="1"/>
    <col min="10754" max="10757" width="0" style="319" hidden="1" customWidth="1"/>
    <col min="10758" max="10758" width="24.42578125" style="319" customWidth="1"/>
    <col min="10759" max="10759" width="18.42578125" style="319" customWidth="1"/>
    <col min="10760" max="10760" width="17.42578125" style="319" customWidth="1"/>
    <col min="10761" max="10779" width="0" style="319" hidden="1" customWidth="1"/>
    <col min="10780" max="10780" width="18.28515625" style="319" customWidth="1"/>
    <col min="10781" max="10783" width="11.140625" style="319" customWidth="1"/>
    <col min="10784" max="10784" width="15" style="319" customWidth="1"/>
    <col min="10785" max="10785" width="13.7109375" style="319" customWidth="1"/>
    <col min="10786" max="10787" width="11.140625" style="319" customWidth="1"/>
    <col min="10788" max="10788" width="15.28515625" style="319" customWidth="1"/>
    <col min="10789" max="10790" width="11.140625" style="319" customWidth="1"/>
    <col min="10791" max="10791" width="12.42578125" style="319" customWidth="1"/>
    <col min="10792" max="10792" width="16.42578125" style="319" customWidth="1"/>
    <col min="10793" max="10793" width="0" style="319" hidden="1" customWidth="1"/>
    <col min="10794" max="10794" width="10.28515625" style="319" bestFit="1" customWidth="1"/>
    <col min="10795" max="10796" width="10.140625" style="319" bestFit="1" customWidth="1"/>
    <col min="10797" max="11007" width="9" style="319"/>
    <col min="11008" max="11008" width="7.28515625" style="319" customWidth="1"/>
    <col min="11009" max="11009" width="48.42578125" style="319" customWidth="1"/>
    <col min="11010" max="11013" width="0" style="319" hidden="1" customWidth="1"/>
    <col min="11014" max="11014" width="24.42578125" style="319" customWidth="1"/>
    <col min="11015" max="11015" width="18.42578125" style="319" customWidth="1"/>
    <col min="11016" max="11016" width="17.42578125" style="319" customWidth="1"/>
    <col min="11017" max="11035" width="0" style="319" hidden="1" customWidth="1"/>
    <col min="11036" max="11036" width="18.28515625" style="319" customWidth="1"/>
    <col min="11037" max="11039" width="11.140625" style="319" customWidth="1"/>
    <col min="11040" max="11040" width="15" style="319" customWidth="1"/>
    <col min="11041" max="11041" width="13.7109375" style="319" customWidth="1"/>
    <col min="11042" max="11043" width="11.140625" style="319" customWidth="1"/>
    <col min="11044" max="11044" width="15.28515625" style="319" customWidth="1"/>
    <col min="11045" max="11046" width="11.140625" style="319" customWidth="1"/>
    <col min="11047" max="11047" width="12.42578125" style="319" customWidth="1"/>
    <col min="11048" max="11048" width="16.42578125" style="319" customWidth="1"/>
    <col min="11049" max="11049" width="0" style="319" hidden="1" customWidth="1"/>
    <col min="11050" max="11050" width="10.28515625" style="319" bestFit="1" customWidth="1"/>
    <col min="11051" max="11052" width="10.140625" style="319" bestFit="1" customWidth="1"/>
    <col min="11053" max="11263" width="9" style="319"/>
    <col min="11264" max="11264" width="7.28515625" style="319" customWidth="1"/>
    <col min="11265" max="11265" width="48.42578125" style="319" customWidth="1"/>
    <col min="11266" max="11269" width="0" style="319" hidden="1" customWidth="1"/>
    <col min="11270" max="11270" width="24.42578125" style="319" customWidth="1"/>
    <col min="11271" max="11271" width="18.42578125" style="319" customWidth="1"/>
    <col min="11272" max="11272" width="17.42578125" style="319" customWidth="1"/>
    <col min="11273" max="11291" width="0" style="319" hidden="1" customWidth="1"/>
    <col min="11292" max="11292" width="18.28515625" style="319" customWidth="1"/>
    <col min="11293" max="11295" width="11.140625" style="319" customWidth="1"/>
    <col min="11296" max="11296" width="15" style="319" customWidth="1"/>
    <col min="11297" max="11297" width="13.7109375" style="319" customWidth="1"/>
    <col min="11298" max="11299" width="11.140625" style="319" customWidth="1"/>
    <col min="11300" max="11300" width="15.28515625" style="319" customWidth="1"/>
    <col min="11301" max="11302" width="11.140625" style="319" customWidth="1"/>
    <col min="11303" max="11303" width="12.42578125" style="319" customWidth="1"/>
    <col min="11304" max="11304" width="16.42578125" style="319" customWidth="1"/>
    <col min="11305" max="11305" width="0" style="319" hidden="1" customWidth="1"/>
    <col min="11306" max="11306" width="10.28515625" style="319" bestFit="1" customWidth="1"/>
    <col min="11307" max="11308" width="10.140625" style="319" bestFit="1" customWidth="1"/>
    <col min="11309" max="11519" width="9" style="319"/>
    <col min="11520" max="11520" width="7.28515625" style="319" customWidth="1"/>
    <col min="11521" max="11521" width="48.42578125" style="319" customWidth="1"/>
    <col min="11522" max="11525" width="0" style="319" hidden="1" customWidth="1"/>
    <col min="11526" max="11526" width="24.42578125" style="319" customWidth="1"/>
    <col min="11527" max="11527" width="18.42578125" style="319" customWidth="1"/>
    <col min="11528" max="11528" width="17.42578125" style="319" customWidth="1"/>
    <col min="11529" max="11547" width="0" style="319" hidden="1" customWidth="1"/>
    <col min="11548" max="11548" width="18.28515625" style="319" customWidth="1"/>
    <col min="11549" max="11551" width="11.140625" style="319" customWidth="1"/>
    <col min="11552" max="11552" width="15" style="319" customWidth="1"/>
    <col min="11553" max="11553" width="13.7109375" style="319" customWidth="1"/>
    <col min="11554" max="11555" width="11.140625" style="319" customWidth="1"/>
    <col min="11556" max="11556" width="15.28515625" style="319" customWidth="1"/>
    <col min="11557" max="11558" width="11.140625" style="319" customWidth="1"/>
    <col min="11559" max="11559" width="12.42578125" style="319" customWidth="1"/>
    <col min="11560" max="11560" width="16.42578125" style="319" customWidth="1"/>
    <col min="11561" max="11561" width="0" style="319" hidden="1" customWidth="1"/>
    <col min="11562" max="11562" width="10.28515625" style="319" bestFit="1" customWidth="1"/>
    <col min="11563" max="11564" width="10.140625" style="319" bestFit="1" customWidth="1"/>
    <col min="11565" max="11775" width="9" style="319"/>
    <col min="11776" max="11776" width="7.28515625" style="319" customWidth="1"/>
    <col min="11777" max="11777" width="48.42578125" style="319" customWidth="1"/>
    <col min="11778" max="11781" width="0" style="319" hidden="1" customWidth="1"/>
    <col min="11782" max="11782" width="24.42578125" style="319" customWidth="1"/>
    <col min="11783" max="11783" width="18.42578125" style="319" customWidth="1"/>
    <col min="11784" max="11784" width="17.42578125" style="319" customWidth="1"/>
    <col min="11785" max="11803" width="0" style="319" hidden="1" customWidth="1"/>
    <col min="11804" max="11804" width="18.28515625" style="319" customWidth="1"/>
    <col min="11805" max="11807" width="11.140625" style="319" customWidth="1"/>
    <col min="11808" max="11808" width="15" style="319" customWidth="1"/>
    <col min="11809" max="11809" width="13.7109375" style="319" customWidth="1"/>
    <col min="11810" max="11811" width="11.140625" style="319" customWidth="1"/>
    <col min="11812" max="11812" width="15.28515625" style="319" customWidth="1"/>
    <col min="11813" max="11814" width="11.140625" style="319" customWidth="1"/>
    <col min="11815" max="11815" width="12.42578125" style="319" customWidth="1"/>
    <col min="11816" max="11816" width="16.42578125" style="319" customWidth="1"/>
    <col min="11817" max="11817" width="0" style="319" hidden="1" customWidth="1"/>
    <col min="11818" max="11818" width="10.28515625" style="319" bestFit="1" customWidth="1"/>
    <col min="11819" max="11820" width="10.140625" style="319" bestFit="1" customWidth="1"/>
    <col min="11821" max="12031" width="9" style="319"/>
    <col min="12032" max="12032" width="7.28515625" style="319" customWidth="1"/>
    <col min="12033" max="12033" width="48.42578125" style="319" customWidth="1"/>
    <col min="12034" max="12037" width="0" style="319" hidden="1" customWidth="1"/>
    <col min="12038" max="12038" width="24.42578125" style="319" customWidth="1"/>
    <col min="12039" max="12039" width="18.42578125" style="319" customWidth="1"/>
    <col min="12040" max="12040" width="17.42578125" style="319" customWidth="1"/>
    <col min="12041" max="12059" width="0" style="319" hidden="1" customWidth="1"/>
    <col min="12060" max="12060" width="18.28515625" style="319" customWidth="1"/>
    <col min="12061" max="12063" width="11.140625" style="319" customWidth="1"/>
    <col min="12064" max="12064" width="15" style="319" customWidth="1"/>
    <col min="12065" max="12065" width="13.7109375" style="319" customWidth="1"/>
    <col min="12066" max="12067" width="11.140625" style="319" customWidth="1"/>
    <col min="12068" max="12068" width="15.28515625" style="319" customWidth="1"/>
    <col min="12069" max="12070" width="11.140625" style="319" customWidth="1"/>
    <col min="12071" max="12071" width="12.42578125" style="319" customWidth="1"/>
    <col min="12072" max="12072" width="16.42578125" style="319" customWidth="1"/>
    <col min="12073" max="12073" width="0" style="319" hidden="1" customWidth="1"/>
    <col min="12074" max="12074" width="10.28515625" style="319" bestFit="1" customWidth="1"/>
    <col min="12075" max="12076" width="10.140625" style="319" bestFit="1" customWidth="1"/>
    <col min="12077" max="12287" width="9" style="319"/>
    <col min="12288" max="12288" width="7.28515625" style="319" customWidth="1"/>
    <col min="12289" max="12289" width="48.42578125" style="319" customWidth="1"/>
    <col min="12290" max="12293" width="0" style="319" hidden="1" customWidth="1"/>
    <col min="12294" max="12294" width="24.42578125" style="319" customWidth="1"/>
    <col min="12295" max="12295" width="18.42578125" style="319" customWidth="1"/>
    <col min="12296" max="12296" width="17.42578125" style="319" customWidth="1"/>
    <col min="12297" max="12315" width="0" style="319" hidden="1" customWidth="1"/>
    <col min="12316" max="12316" width="18.28515625" style="319" customWidth="1"/>
    <col min="12317" max="12319" width="11.140625" style="319" customWidth="1"/>
    <col min="12320" max="12320" width="15" style="319" customWidth="1"/>
    <col min="12321" max="12321" width="13.7109375" style="319" customWidth="1"/>
    <col min="12322" max="12323" width="11.140625" style="319" customWidth="1"/>
    <col min="12324" max="12324" width="15.28515625" style="319" customWidth="1"/>
    <col min="12325" max="12326" width="11.140625" style="319" customWidth="1"/>
    <col min="12327" max="12327" width="12.42578125" style="319" customWidth="1"/>
    <col min="12328" max="12328" width="16.42578125" style="319" customWidth="1"/>
    <col min="12329" max="12329" width="0" style="319" hidden="1" customWidth="1"/>
    <col min="12330" max="12330" width="10.28515625" style="319" bestFit="1" customWidth="1"/>
    <col min="12331" max="12332" width="10.140625" style="319" bestFit="1" customWidth="1"/>
    <col min="12333" max="12543" width="9" style="319"/>
    <col min="12544" max="12544" width="7.28515625" style="319" customWidth="1"/>
    <col min="12545" max="12545" width="48.42578125" style="319" customWidth="1"/>
    <col min="12546" max="12549" width="0" style="319" hidden="1" customWidth="1"/>
    <col min="12550" max="12550" width="24.42578125" style="319" customWidth="1"/>
    <col min="12551" max="12551" width="18.42578125" style="319" customWidth="1"/>
    <col min="12552" max="12552" width="17.42578125" style="319" customWidth="1"/>
    <col min="12553" max="12571" width="0" style="319" hidden="1" customWidth="1"/>
    <col min="12572" max="12572" width="18.28515625" style="319" customWidth="1"/>
    <col min="12573" max="12575" width="11.140625" style="319" customWidth="1"/>
    <col min="12576" max="12576" width="15" style="319" customWidth="1"/>
    <col min="12577" max="12577" width="13.7109375" style="319" customWidth="1"/>
    <col min="12578" max="12579" width="11.140625" style="319" customWidth="1"/>
    <col min="12580" max="12580" width="15.28515625" style="319" customWidth="1"/>
    <col min="12581" max="12582" width="11.140625" style="319" customWidth="1"/>
    <col min="12583" max="12583" width="12.42578125" style="319" customWidth="1"/>
    <col min="12584" max="12584" width="16.42578125" style="319" customWidth="1"/>
    <col min="12585" max="12585" width="0" style="319" hidden="1" customWidth="1"/>
    <col min="12586" max="12586" width="10.28515625" style="319" bestFit="1" customWidth="1"/>
    <col min="12587" max="12588" width="10.140625" style="319" bestFit="1" customWidth="1"/>
    <col min="12589" max="12799" width="9" style="319"/>
    <col min="12800" max="12800" width="7.28515625" style="319" customWidth="1"/>
    <col min="12801" max="12801" width="48.42578125" style="319" customWidth="1"/>
    <col min="12802" max="12805" width="0" style="319" hidden="1" customWidth="1"/>
    <col min="12806" max="12806" width="24.42578125" style="319" customWidth="1"/>
    <col min="12807" max="12807" width="18.42578125" style="319" customWidth="1"/>
    <col min="12808" max="12808" width="17.42578125" style="319" customWidth="1"/>
    <col min="12809" max="12827" width="0" style="319" hidden="1" customWidth="1"/>
    <col min="12828" max="12828" width="18.28515625" style="319" customWidth="1"/>
    <col min="12829" max="12831" width="11.140625" style="319" customWidth="1"/>
    <col min="12832" max="12832" width="15" style="319" customWidth="1"/>
    <col min="12833" max="12833" width="13.7109375" style="319" customWidth="1"/>
    <col min="12834" max="12835" width="11.140625" style="319" customWidth="1"/>
    <col min="12836" max="12836" width="15.28515625" style="319" customWidth="1"/>
    <col min="12837" max="12838" width="11.140625" style="319" customWidth="1"/>
    <col min="12839" max="12839" width="12.42578125" style="319" customWidth="1"/>
    <col min="12840" max="12840" width="16.42578125" style="319" customWidth="1"/>
    <col min="12841" max="12841" width="0" style="319" hidden="1" customWidth="1"/>
    <col min="12842" max="12842" width="10.28515625" style="319" bestFit="1" customWidth="1"/>
    <col min="12843" max="12844" width="10.140625" style="319" bestFit="1" customWidth="1"/>
    <col min="12845" max="13055" width="9" style="319"/>
    <col min="13056" max="13056" width="7.28515625" style="319" customWidth="1"/>
    <col min="13057" max="13057" width="48.42578125" style="319" customWidth="1"/>
    <col min="13058" max="13061" width="0" style="319" hidden="1" customWidth="1"/>
    <col min="13062" max="13062" width="24.42578125" style="319" customWidth="1"/>
    <col min="13063" max="13063" width="18.42578125" style="319" customWidth="1"/>
    <col min="13064" max="13064" width="17.42578125" style="319" customWidth="1"/>
    <col min="13065" max="13083" width="0" style="319" hidden="1" customWidth="1"/>
    <col min="13084" max="13084" width="18.28515625" style="319" customWidth="1"/>
    <col min="13085" max="13087" width="11.140625" style="319" customWidth="1"/>
    <col min="13088" max="13088" width="15" style="319" customWidth="1"/>
    <col min="13089" max="13089" width="13.7109375" style="319" customWidth="1"/>
    <col min="13090" max="13091" width="11.140625" style="319" customWidth="1"/>
    <col min="13092" max="13092" width="15.28515625" style="319" customWidth="1"/>
    <col min="13093" max="13094" width="11.140625" style="319" customWidth="1"/>
    <col min="13095" max="13095" width="12.42578125" style="319" customWidth="1"/>
    <col min="13096" max="13096" width="16.42578125" style="319" customWidth="1"/>
    <col min="13097" max="13097" width="0" style="319" hidden="1" customWidth="1"/>
    <col min="13098" max="13098" width="10.28515625" style="319" bestFit="1" customWidth="1"/>
    <col min="13099" max="13100" width="10.140625" style="319" bestFit="1" customWidth="1"/>
    <col min="13101" max="13311" width="9" style="319"/>
    <col min="13312" max="13312" width="7.28515625" style="319" customWidth="1"/>
    <col min="13313" max="13313" width="48.42578125" style="319" customWidth="1"/>
    <col min="13314" max="13317" width="0" style="319" hidden="1" customWidth="1"/>
    <col min="13318" max="13318" width="24.42578125" style="319" customWidth="1"/>
    <col min="13319" max="13319" width="18.42578125" style="319" customWidth="1"/>
    <col min="13320" max="13320" width="17.42578125" style="319" customWidth="1"/>
    <col min="13321" max="13339" width="0" style="319" hidden="1" customWidth="1"/>
    <col min="13340" max="13340" width="18.28515625" style="319" customWidth="1"/>
    <col min="13341" max="13343" width="11.140625" style="319" customWidth="1"/>
    <col min="13344" max="13344" width="15" style="319" customWidth="1"/>
    <col min="13345" max="13345" width="13.7109375" style="319" customWidth="1"/>
    <col min="13346" max="13347" width="11.140625" style="319" customWidth="1"/>
    <col min="13348" max="13348" width="15.28515625" style="319" customWidth="1"/>
    <col min="13349" max="13350" width="11.140625" style="319" customWidth="1"/>
    <col min="13351" max="13351" width="12.42578125" style="319" customWidth="1"/>
    <col min="13352" max="13352" width="16.42578125" style="319" customWidth="1"/>
    <col min="13353" max="13353" width="0" style="319" hidden="1" customWidth="1"/>
    <col min="13354" max="13354" width="10.28515625" style="319" bestFit="1" customWidth="1"/>
    <col min="13355" max="13356" width="10.140625" style="319" bestFit="1" customWidth="1"/>
    <col min="13357" max="13567" width="9" style="319"/>
    <col min="13568" max="13568" width="7.28515625" style="319" customWidth="1"/>
    <col min="13569" max="13569" width="48.42578125" style="319" customWidth="1"/>
    <col min="13570" max="13573" width="0" style="319" hidden="1" customWidth="1"/>
    <col min="13574" max="13574" width="24.42578125" style="319" customWidth="1"/>
    <col min="13575" max="13575" width="18.42578125" style="319" customWidth="1"/>
    <col min="13576" max="13576" width="17.42578125" style="319" customWidth="1"/>
    <col min="13577" max="13595" width="0" style="319" hidden="1" customWidth="1"/>
    <col min="13596" max="13596" width="18.28515625" style="319" customWidth="1"/>
    <col min="13597" max="13599" width="11.140625" style="319" customWidth="1"/>
    <col min="13600" max="13600" width="15" style="319" customWidth="1"/>
    <col min="13601" max="13601" width="13.7109375" style="319" customWidth="1"/>
    <col min="13602" max="13603" width="11.140625" style="319" customWidth="1"/>
    <col min="13604" max="13604" width="15.28515625" style="319" customWidth="1"/>
    <col min="13605" max="13606" width="11.140625" style="319" customWidth="1"/>
    <col min="13607" max="13607" width="12.42578125" style="319" customWidth="1"/>
    <col min="13608" max="13608" width="16.42578125" style="319" customWidth="1"/>
    <col min="13609" max="13609" width="0" style="319" hidden="1" customWidth="1"/>
    <col min="13610" max="13610" width="10.28515625" style="319" bestFit="1" customWidth="1"/>
    <col min="13611" max="13612" width="10.140625" style="319" bestFit="1" customWidth="1"/>
    <col min="13613" max="13823" width="9" style="319"/>
    <col min="13824" max="13824" width="7.28515625" style="319" customWidth="1"/>
    <col min="13825" max="13825" width="48.42578125" style="319" customWidth="1"/>
    <col min="13826" max="13829" width="0" style="319" hidden="1" customWidth="1"/>
    <col min="13830" max="13830" width="24.42578125" style="319" customWidth="1"/>
    <col min="13831" max="13831" width="18.42578125" style="319" customWidth="1"/>
    <col min="13832" max="13832" width="17.42578125" style="319" customWidth="1"/>
    <col min="13833" max="13851" width="0" style="319" hidden="1" customWidth="1"/>
    <col min="13852" max="13852" width="18.28515625" style="319" customWidth="1"/>
    <col min="13853" max="13855" width="11.140625" style="319" customWidth="1"/>
    <col min="13856" max="13856" width="15" style="319" customWidth="1"/>
    <col min="13857" max="13857" width="13.7109375" style="319" customWidth="1"/>
    <col min="13858" max="13859" width="11.140625" style="319" customWidth="1"/>
    <col min="13860" max="13860" width="15.28515625" style="319" customWidth="1"/>
    <col min="13861" max="13862" width="11.140625" style="319" customWidth="1"/>
    <col min="13863" max="13863" width="12.42578125" style="319" customWidth="1"/>
    <col min="13864" max="13864" width="16.42578125" style="319" customWidth="1"/>
    <col min="13865" max="13865" width="0" style="319" hidden="1" customWidth="1"/>
    <col min="13866" max="13866" width="10.28515625" style="319" bestFit="1" customWidth="1"/>
    <col min="13867" max="13868" width="10.140625" style="319" bestFit="1" customWidth="1"/>
    <col min="13869" max="14079" width="9" style="319"/>
    <col min="14080" max="14080" width="7.28515625" style="319" customWidth="1"/>
    <col min="14081" max="14081" width="48.42578125" style="319" customWidth="1"/>
    <col min="14082" max="14085" width="0" style="319" hidden="1" customWidth="1"/>
    <col min="14086" max="14086" width="24.42578125" style="319" customWidth="1"/>
    <col min="14087" max="14087" width="18.42578125" style="319" customWidth="1"/>
    <col min="14088" max="14088" width="17.42578125" style="319" customWidth="1"/>
    <col min="14089" max="14107" width="0" style="319" hidden="1" customWidth="1"/>
    <col min="14108" max="14108" width="18.28515625" style="319" customWidth="1"/>
    <col min="14109" max="14111" width="11.140625" style="319" customWidth="1"/>
    <col min="14112" max="14112" width="15" style="319" customWidth="1"/>
    <col min="14113" max="14113" width="13.7109375" style="319" customWidth="1"/>
    <col min="14114" max="14115" width="11.140625" style="319" customWidth="1"/>
    <col min="14116" max="14116" width="15.28515625" style="319" customWidth="1"/>
    <col min="14117" max="14118" width="11.140625" style="319" customWidth="1"/>
    <col min="14119" max="14119" width="12.42578125" style="319" customWidth="1"/>
    <col min="14120" max="14120" width="16.42578125" style="319" customWidth="1"/>
    <col min="14121" max="14121" width="0" style="319" hidden="1" customWidth="1"/>
    <col min="14122" max="14122" width="10.28515625" style="319" bestFit="1" customWidth="1"/>
    <col min="14123" max="14124" width="10.140625" style="319" bestFit="1" customWidth="1"/>
    <col min="14125" max="14335" width="9" style="319"/>
    <col min="14336" max="14336" width="7.28515625" style="319" customWidth="1"/>
    <col min="14337" max="14337" width="48.42578125" style="319" customWidth="1"/>
    <col min="14338" max="14341" width="0" style="319" hidden="1" customWidth="1"/>
    <col min="14342" max="14342" width="24.42578125" style="319" customWidth="1"/>
    <col min="14343" max="14343" width="18.42578125" style="319" customWidth="1"/>
    <col min="14344" max="14344" width="17.42578125" style="319" customWidth="1"/>
    <col min="14345" max="14363" width="0" style="319" hidden="1" customWidth="1"/>
    <col min="14364" max="14364" width="18.28515625" style="319" customWidth="1"/>
    <col min="14365" max="14367" width="11.140625" style="319" customWidth="1"/>
    <col min="14368" max="14368" width="15" style="319" customWidth="1"/>
    <col min="14369" max="14369" width="13.7109375" style="319" customWidth="1"/>
    <col min="14370" max="14371" width="11.140625" style="319" customWidth="1"/>
    <col min="14372" max="14372" width="15.28515625" style="319" customWidth="1"/>
    <col min="14373" max="14374" width="11.140625" style="319" customWidth="1"/>
    <col min="14375" max="14375" width="12.42578125" style="319" customWidth="1"/>
    <col min="14376" max="14376" width="16.42578125" style="319" customWidth="1"/>
    <col min="14377" max="14377" width="0" style="319" hidden="1" customWidth="1"/>
    <col min="14378" max="14378" width="10.28515625" style="319" bestFit="1" customWidth="1"/>
    <col min="14379" max="14380" width="10.140625" style="319" bestFit="1" customWidth="1"/>
    <col min="14381" max="14591" width="9" style="319"/>
    <col min="14592" max="14592" width="7.28515625" style="319" customWidth="1"/>
    <col min="14593" max="14593" width="48.42578125" style="319" customWidth="1"/>
    <col min="14594" max="14597" width="0" style="319" hidden="1" customWidth="1"/>
    <col min="14598" max="14598" width="24.42578125" style="319" customWidth="1"/>
    <col min="14599" max="14599" width="18.42578125" style="319" customWidth="1"/>
    <col min="14600" max="14600" width="17.42578125" style="319" customWidth="1"/>
    <col min="14601" max="14619" width="0" style="319" hidden="1" customWidth="1"/>
    <col min="14620" max="14620" width="18.28515625" style="319" customWidth="1"/>
    <col min="14621" max="14623" width="11.140625" style="319" customWidth="1"/>
    <col min="14624" max="14624" width="15" style="319" customWidth="1"/>
    <col min="14625" max="14625" width="13.7109375" style="319" customWidth="1"/>
    <col min="14626" max="14627" width="11.140625" style="319" customWidth="1"/>
    <col min="14628" max="14628" width="15.28515625" style="319" customWidth="1"/>
    <col min="14629" max="14630" width="11.140625" style="319" customWidth="1"/>
    <col min="14631" max="14631" width="12.42578125" style="319" customWidth="1"/>
    <col min="14632" max="14632" width="16.42578125" style="319" customWidth="1"/>
    <col min="14633" max="14633" width="0" style="319" hidden="1" customWidth="1"/>
    <col min="14634" max="14634" width="10.28515625" style="319" bestFit="1" customWidth="1"/>
    <col min="14635" max="14636" width="10.140625" style="319" bestFit="1" customWidth="1"/>
    <col min="14637" max="14847" width="9" style="319"/>
    <col min="14848" max="14848" width="7.28515625" style="319" customWidth="1"/>
    <col min="14849" max="14849" width="48.42578125" style="319" customWidth="1"/>
    <col min="14850" max="14853" width="0" style="319" hidden="1" customWidth="1"/>
    <col min="14854" max="14854" width="24.42578125" style="319" customWidth="1"/>
    <col min="14855" max="14855" width="18.42578125" style="319" customWidth="1"/>
    <col min="14856" max="14856" width="17.42578125" style="319" customWidth="1"/>
    <col min="14857" max="14875" width="0" style="319" hidden="1" customWidth="1"/>
    <col min="14876" max="14876" width="18.28515625" style="319" customWidth="1"/>
    <col min="14877" max="14879" width="11.140625" style="319" customWidth="1"/>
    <col min="14880" max="14880" width="15" style="319" customWidth="1"/>
    <col min="14881" max="14881" width="13.7109375" style="319" customWidth="1"/>
    <col min="14882" max="14883" width="11.140625" style="319" customWidth="1"/>
    <col min="14884" max="14884" width="15.28515625" style="319" customWidth="1"/>
    <col min="14885" max="14886" width="11.140625" style="319" customWidth="1"/>
    <col min="14887" max="14887" width="12.42578125" style="319" customWidth="1"/>
    <col min="14888" max="14888" width="16.42578125" style="319" customWidth="1"/>
    <col min="14889" max="14889" width="0" style="319" hidden="1" customWidth="1"/>
    <col min="14890" max="14890" width="10.28515625" style="319" bestFit="1" customWidth="1"/>
    <col min="14891" max="14892" width="10.140625" style="319" bestFit="1" customWidth="1"/>
    <col min="14893" max="15103" width="9" style="319"/>
    <col min="15104" max="15104" width="7.28515625" style="319" customWidth="1"/>
    <col min="15105" max="15105" width="48.42578125" style="319" customWidth="1"/>
    <col min="15106" max="15109" width="0" style="319" hidden="1" customWidth="1"/>
    <col min="15110" max="15110" width="24.42578125" style="319" customWidth="1"/>
    <col min="15111" max="15111" width="18.42578125" style="319" customWidth="1"/>
    <col min="15112" max="15112" width="17.42578125" style="319" customWidth="1"/>
    <col min="15113" max="15131" width="0" style="319" hidden="1" customWidth="1"/>
    <col min="15132" max="15132" width="18.28515625" style="319" customWidth="1"/>
    <col min="15133" max="15135" width="11.140625" style="319" customWidth="1"/>
    <col min="15136" max="15136" width="15" style="319" customWidth="1"/>
    <col min="15137" max="15137" width="13.7109375" style="319" customWidth="1"/>
    <col min="15138" max="15139" width="11.140625" style="319" customWidth="1"/>
    <col min="15140" max="15140" width="15.28515625" style="319" customWidth="1"/>
    <col min="15141" max="15142" width="11.140625" style="319" customWidth="1"/>
    <col min="15143" max="15143" width="12.42578125" style="319" customWidth="1"/>
    <col min="15144" max="15144" width="16.42578125" style="319" customWidth="1"/>
    <col min="15145" max="15145" width="0" style="319" hidden="1" customWidth="1"/>
    <col min="15146" max="15146" width="10.28515625" style="319" bestFit="1" customWidth="1"/>
    <col min="15147" max="15148" width="10.140625" style="319" bestFit="1" customWidth="1"/>
    <col min="15149" max="15359" width="9" style="319"/>
    <col min="15360" max="15360" width="7.28515625" style="319" customWidth="1"/>
    <col min="15361" max="15361" width="48.42578125" style="319" customWidth="1"/>
    <col min="15362" max="15365" width="0" style="319" hidden="1" customWidth="1"/>
    <col min="15366" max="15366" width="24.42578125" style="319" customWidth="1"/>
    <col min="15367" max="15367" width="18.42578125" style="319" customWidth="1"/>
    <col min="15368" max="15368" width="17.42578125" style="319" customWidth="1"/>
    <col min="15369" max="15387" width="0" style="319" hidden="1" customWidth="1"/>
    <col min="15388" max="15388" width="18.28515625" style="319" customWidth="1"/>
    <col min="15389" max="15391" width="11.140625" style="319" customWidth="1"/>
    <col min="15392" max="15392" width="15" style="319" customWidth="1"/>
    <col min="15393" max="15393" width="13.7109375" style="319" customWidth="1"/>
    <col min="15394" max="15395" width="11.140625" style="319" customWidth="1"/>
    <col min="15396" max="15396" width="15.28515625" style="319" customWidth="1"/>
    <col min="15397" max="15398" width="11.140625" style="319" customWidth="1"/>
    <col min="15399" max="15399" width="12.42578125" style="319" customWidth="1"/>
    <col min="15400" max="15400" width="16.42578125" style="319" customWidth="1"/>
    <col min="15401" max="15401" width="0" style="319" hidden="1" customWidth="1"/>
    <col min="15402" max="15402" width="10.28515625" style="319" bestFit="1" customWidth="1"/>
    <col min="15403" max="15404" width="10.140625" style="319" bestFit="1" customWidth="1"/>
    <col min="15405" max="15615" width="9" style="319"/>
    <col min="15616" max="15616" width="7.28515625" style="319" customWidth="1"/>
    <col min="15617" max="15617" width="48.42578125" style="319" customWidth="1"/>
    <col min="15618" max="15621" width="0" style="319" hidden="1" customWidth="1"/>
    <col min="15622" max="15622" width="24.42578125" style="319" customWidth="1"/>
    <col min="15623" max="15623" width="18.42578125" style="319" customWidth="1"/>
    <col min="15624" max="15624" width="17.42578125" style="319" customWidth="1"/>
    <col min="15625" max="15643" width="0" style="319" hidden="1" customWidth="1"/>
    <col min="15644" max="15644" width="18.28515625" style="319" customWidth="1"/>
    <col min="15645" max="15647" width="11.140625" style="319" customWidth="1"/>
    <col min="15648" max="15648" width="15" style="319" customWidth="1"/>
    <col min="15649" max="15649" width="13.7109375" style="319" customWidth="1"/>
    <col min="15650" max="15651" width="11.140625" style="319" customWidth="1"/>
    <col min="15652" max="15652" width="15.28515625" style="319" customWidth="1"/>
    <col min="15653" max="15654" width="11.140625" style="319" customWidth="1"/>
    <col min="15655" max="15655" width="12.42578125" style="319" customWidth="1"/>
    <col min="15656" max="15656" width="16.42578125" style="319" customWidth="1"/>
    <col min="15657" max="15657" width="0" style="319" hidden="1" customWidth="1"/>
    <col min="15658" max="15658" width="10.28515625" style="319" bestFit="1" customWidth="1"/>
    <col min="15659" max="15660" width="10.140625" style="319" bestFit="1" customWidth="1"/>
    <col min="15661" max="15871" width="9" style="319"/>
    <col min="15872" max="15872" width="7.28515625" style="319" customWidth="1"/>
    <col min="15873" max="15873" width="48.42578125" style="319" customWidth="1"/>
    <col min="15874" max="15877" width="0" style="319" hidden="1" customWidth="1"/>
    <col min="15878" max="15878" width="24.42578125" style="319" customWidth="1"/>
    <col min="15879" max="15879" width="18.42578125" style="319" customWidth="1"/>
    <col min="15880" max="15880" width="17.42578125" style="319" customWidth="1"/>
    <col min="15881" max="15899" width="0" style="319" hidden="1" customWidth="1"/>
    <col min="15900" max="15900" width="18.28515625" style="319" customWidth="1"/>
    <col min="15901" max="15903" width="11.140625" style="319" customWidth="1"/>
    <col min="15904" max="15904" width="15" style="319" customWidth="1"/>
    <col min="15905" max="15905" width="13.7109375" style="319" customWidth="1"/>
    <col min="15906" max="15907" width="11.140625" style="319" customWidth="1"/>
    <col min="15908" max="15908" width="15.28515625" style="319" customWidth="1"/>
    <col min="15909" max="15910" width="11.140625" style="319" customWidth="1"/>
    <col min="15911" max="15911" width="12.42578125" style="319" customWidth="1"/>
    <col min="15912" max="15912" width="16.42578125" style="319" customWidth="1"/>
    <col min="15913" max="15913" width="0" style="319" hidden="1" customWidth="1"/>
    <col min="15914" max="15914" width="10.28515625" style="319" bestFit="1" customWidth="1"/>
    <col min="15915" max="15916" width="10.140625" style="319" bestFit="1" customWidth="1"/>
    <col min="15917" max="16127" width="9" style="319"/>
    <col min="16128" max="16128" width="7.28515625" style="319" customWidth="1"/>
    <col min="16129" max="16129" width="48.42578125" style="319" customWidth="1"/>
    <col min="16130" max="16133" width="0" style="319" hidden="1" customWidth="1"/>
    <col min="16134" max="16134" width="24.42578125" style="319" customWidth="1"/>
    <col min="16135" max="16135" width="18.42578125" style="319" customWidth="1"/>
    <col min="16136" max="16136" width="17.42578125" style="319" customWidth="1"/>
    <col min="16137" max="16155" width="0" style="319" hidden="1" customWidth="1"/>
    <col min="16156" max="16156" width="18.28515625" style="319" customWidth="1"/>
    <col min="16157" max="16159" width="11.140625" style="319" customWidth="1"/>
    <col min="16160" max="16160" width="15" style="319" customWidth="1"/>
    <col min="16161" max="16161" width="13.7109375" style="319" customWidth="1"/>
    <col min="16162" max="16163" width="11.140625" style="319" customWidth="1"/>
    <col min="16164" max="16164" width="15.28515625" style="319" customWidth="1"/>
    <col min="16165" max="16166" width="11.140625" style="319" customWidth="1"/>
    <col min="16167" max="16167" width="12.42578125" style="319" customWidth="1"/>
    <col min="16168" max="16168" width="16.42578125" style="319" customWidth="1"/>
    <col min="16169" max="16169" width="0" style="319" hidden="1" customWidth="1"/>
    <col min="16170" max="16170" width="10.28515625" style="319" bestFit="1" customWidth="1"/>
    <col min="16171" max="16172" width="10.140625" style="319" bestFit="1" customWidth="1"/>
    <col min="16173" max="16384" width="9" style="319"/>
  </cols>
  <sheetData>
    <row r="1" spans="1:236" ht="24.75" customHeight="1" x14ac:dyDescent="0.25">
      <c r="A1" s="542" t="s">
        <v>763</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G1" s="542"/>
      <c r="AH1" s="542"/>
      <c r="AI1" s="542"/>
      <c r="AJ1" s="542"/>
      <c r="AK1" s="542"/>
      <c r="AL1" s="542"/>
      <c r="AM1" s="542"/>
      <c r="AN1" s="542"/>
      <c r="AO1" s="542"/>
      <c r="AP1" s="318"/>
      <c r="AQ1" s="318"/>
      <c r="AR1" s="318"/>
      <c r="AS1" s="318"/>
      <c r="AT1" s="318"/>
      <c r="AU1" s="318"/>
      <c r="AV1" s="318"/>
      <c r="AW1" s="318"/>
      <c r="AX1" s="318"/>
      <c r="AY1" s="318"/>
      <c r="AZ1" s="318"/>
      <c r="BA1" s="318"/>
      <c r="BB1" s="318"/>
      <c r="BC1" s="318"/>
      <c r="BD1" s="318"/>
      <c r="BE1" s="318"/>
      <c r="BF1" s="318"/>
      <c r="BG1" s="318"/>
      <c r="BH1" s="318"/>
      <c r="BI1" s="318"/>
      <c r="BJ1" s="318"/>
      <c r="BK1" s="318"/>
      <c r="BL1" s="318"/>
      <c r="BM1" s="318"/>
      <c r="BN1" s="318"/>
      <c r="BO1" s="318"/>
      <c r="BP1" s="318"/>
      <c r="BQ1" s="318"/>
      <c r="BR1" s="318"/>
      <c r="BS1" s="318"/>
      <c r="BT1" s="318"/>
      <c r="BU1" s="318"/>
      <c r="BV1" s="318"/>
      <c r="BW1" s="318"/>
      <c r="BX1" s="318"/>
      <c r="BY1" s="318"/>
      <c r="BZ1" s="318"/>
      <c r="CA1" s="318"/>
      <c r="CB1" s="318"/>
      <c r="CC1" s="318"/>
      <c r="CD1" s="318"/>
      <c r="CE1" s="318"/>
      <c r="CF1" s="318"/>
      <c r="CG1" s="318"/>
      <c r="CH1" s="318"/>
      <c r="CI1" s="318"/>
      <c r="CJ1" s="318"/>
      <c r="CK1" s="318"/>
      <c r="CL1" s="318"/>
      <c r="CM1" s="318"/>
      <c r="CN1" s="318"/>
      <c r="CO1" s="318"/>
      <c r="CP1" s="318"/>
      <c r="CQ1" s="318"/>
      <c r="CR1" s="318"/>
      <c r="CS1" s="318"/>
      <c r="CT1" s="318"/>
      <c r="CU1" s="318"/>
      <c r="CV1" s="318"/>
      <c r="CW1" s="318"/>
      <c r="CX1" s="318"/>
      <c r="CY1" s="318"/>
      <c r="CZ1" s="318"/>
      <c r="DA1" s="318"/>
      <c r="DB1" s="318"/>
      <c r="DC1" s="318"/>
      <c r="DD1" s="318"/>
      <c r="DE1" s="318"/>
      <c r="DF1" s="318"/>
      <c r="DG1" s="318"/>
      <c r="DH1" s="318"/>
      <c r="DI1" s="318"/>
      <c r="DJ1" s="318"/>
      <c r="DK1" s="318"/>
      <c r="DL1" s="318"/>
      <c r="DM1" s="318"/>
      <c r="DN1" s="318"/>
      <c r="DO1" s="318"/>
      <c r="DP1" s="318"/>
      <c r="DQ1" s="318"/>
      <c r="DR1" s="318"/>
      <c r="DS1" s="318"/>
      <c r="DT1" s="318"/>
      <c r="DU1" s="318"/>
      <c r="DV1" s="318"/>
      <c r="DW1" s="318"/>
      <c r="DX1" s="318"/>
      <c r="DY1" s="318"/>
      <c r="DZ1" s="318"/>
      <c r="EA1" s="318"/>
      <c r="EB1" s="318"/>
      <c r="EC1" s="318"/>
      <c r="ED1" s="318"/>
      <c r="EE1" s="318"/>
      <c r="EF1" s="318"/>
      <c r="EG1" s="318"/>
      <c r="EH1" s="318"/>
      <c r="EI1" s="318"/>
      <c r="EJ1" s="318"/>
      <c r="EK1" s="318"/>
      <c r="EL1" s="318"/>
      <c r="EM1" s="318"/>
      <c r="EN1" s="318"/>
      <c r="EO1" s="318"/>
      <c r="EP1" s="318"/>
      <c r="EQ1" s="318"/>
      <c r="ER1" s="318"/>
      <c r="ES1" s="318"/>
      <c r="ET1" s="318"/>
      <c r="EU1" s="318"/>
      <c r="EV1" s="318"/>
      <c r="EW1" s="318"/>
      <c r="EX1" s="318"/>
      <c r="EY1" s="318"/>
      <c r="EZ1" s="318"/>
      <c r="FA1" s="318"/>
      <c r="FB1" s="318"/>
      <c r="FC1" s="318"/>
      <c r="FD1" s="318"/>
      <c r="FE1" s="318"/>
      <c r="FF1" s="318"/>
      <c r="FG1" s="318"/>
      <c r="FH1" s="318"/>
      <c r="FI1" s="318"/>
      <c r="FJ1" s="318"/>
      <c r="FK1" s="318"/>
      <c r="FL1" s="318"/>
      <c r="FM1" s="318"/>
      <c r="FN1" s="318"/>
      <c r="FO1" s="318"/>
      <c r="FP1" s="318"/>
      <c r="FQ1" s="318"/>
      <c r="FR1" s="318"/>
      <c r="FS1" s="318"/>
      <c r="FT1" s="318"/>
      <c r="FU1" s="318"/>
      <c r="FV1" s="318"/>
      <c r="FW1" s="318"/>
      <c r="FX1" s="318"/>
      <c r="FY1" s="318"/>
      <c r="FZ1" s="318"/>
      <c r="GA1" s="318"/>
      <c r="GB1" s="318"/>
      <c r="GC1" s="318"/>
      <c r="GD1" s="318"/>
      <c r="GE1" s="318"/>
      <c r="GF1" s="318"/>
      <c r="GG1" s="318"/>
      <c r="GH1" s="318"/>
      <c r="GI1" s="318"/>
      <c r="GJ1" s="318"/>
      <c r="GK1" s="318"/>
      <c r="GL1" s="318"/>
      <c r="GM1" s="318"/>
      <c r="GN1" s="318"/>
      <c r="GO1" s="318"/>
      <c r="GP1" s="318"/>
      <c r="GQ1" s="318"/>
      <c r="GR1" s="318"/>
      <c r="GS1" s="318"/>
      <c r="GT1" s="318"/>
      <c r="GU1" s="318"/>
      <c r="GV1" s="318"/>
      <c r="GW1" s="318"/>
      <c r="GX1" s="318"/>
      <c r="GY1" s="318"/>
      <c r="GZ1" s="318"/>
      <c r="HA1" s="318"/>
      <c r="HB1" s="318"/>
      <c r="HC1" s="318"/>
      <c r="HD1" s="318"/>
      <c r="HE1" s="318"/>
      <c r="HF1" s="318"/>
      <c r="HG1" s="318"/>
      <c r="HH1" s="318"/>
      <c r="HI1" s="318"/>
      <c r="HJ1" s="318"/>
      <c r="HK1" s="318"/>
      <c r="HL1" s="318"/>
      <c r="HM1" s="318"/>
      <c r="HN1" s="318"/>
      <c r="HO1" s="318"/>
      <c r="HP1" s="318"/>
      <c r="HQ1" s="318"/>
      <c r="HR1" s="318"/>
      <c r="HS1" s="318"/>
      <c r="HT1" s="318"/>
      <c r="HU1" s="318"/>
      <c r="HV1" s="318"/>
      <c r="HW1" s="318"/>
      <c r="HX1" s="318"/>
      <c r="HY1" s="318"/>
      <c r="HZ1" s="318"/>
      <c r="IA1" s="318"/>
      <c r="IB1" s="318"/>
    </row>
    <row r="2" spans="1:236" ht="26.25" customHeight="1" x14ac:dyDescent="0.25">
      <c r="A2" s="543" t="s">
        <v>759</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318"/>
      <c r="AQ2" s="318"/>
      <c r="AR2" s="318"/>
      <c r="AS2" s="318"/>
      <c r="AT2" s="318"/>
      <c r="AU2" s="318"/>
      <c r="AV2" s="318"/>
      <c r="AW2" s="318"/>
      <c r="AX2" s="318"/>
      <c r="AY2" s="318"/>
      <c r="AZ2" s="318"/>
      <c r="BA2" s="318"/>
      <c r="BB2" s="318"/>
      <c r="BC2" s="318"/>
      <c r="BD2" s="318"/>
      <c r="BE2" s="318"/>
      <c r="BF2" s="318"/>
      <c r="BG2" s="318"/>
      <c r="BH2" s="318"/>
      <c r="BI2" s="318"/>
      <c r="BJ2" s="318"/>
      <c r="BK2" s="318"/>
      <c r="BL2" s="318"/>
      <c r="BM2" s="318"/>
      <c r="BN2" s="318"/>
      <c r="BO2" s="318"/>
      <c r="BP2" s="318"/>
      <c r="BQ2" s="318"/>
      <c r="BR2" s="318"/>
      <c r="BS2" s="318"/>
      <c r="BT2" s="318"/>
      <c r="BU2" s="318"/>
      <c r="BV2" s="318"/>
      <c r="BW2" s="318"/>
      <c r="BX2" s="318"/>
      <c r="BY2" s="318"/>
      <c r="BZ2" s="318"/>
      <c r="CA2" s="318"/>
      <c r="CB2" s="318"/>
      <c r="CC2" s="318"/>
      <c r="CD2" s="318"/>
      <c r="CE2" s="318"/>
      <c r="CF2" s="318"/>
      <c r="CG2" s="318"/>
      <c r="CH2" s="318"/>
      <c r="CI2" s="318"/>
      <c r="CJ2" s="318"/>
      <c r="CK2" s="318"/>
      <c r="CL2" s="318"/>
      <c r="CM2" s="318"/>
      <c r="CN2" s="318"/>
      <c r="CO2" s="318"/>
      <c r="CP2" s="318"/>
      <c r="CQ2" s="318"/>
      <c r="CR2" s="318"/>
      <c r="CS2" s="318"/>
      <c r="CT2" s="318"/>
      <c r="CU2" s="318"/>
      <c r="CV2" s="318"/>
      <c r="CW2" s="318"/>
      <c r="CX2" s="318"/>
      <c r="CY2" s="318"/>
      <c r="CZ2" s="318"/>
      <c r="DA2" s="318"/>
      <c r="DB2" s="318"/>
      <c r="DC2" s="318"/>
      <c r="DD2" s="318"/>
      <c r="DE2" s="318"/>
      <c r="DF2" s="318"/>
      <c r="DG2" s="318"/>
      <c r="DH2" s="318"/>
      <c r="DI2" s="318"/>
      <c r="DJ2" s="318"/>
      <c r="DK2" s="318"/>
      <c r="DL2" s="318"/>
      <c r="DM2" s="318"/>
      <c r="DN2" s="318"/>
      <c r="DO2" s="318"/>
      <c r="DP2" s="318"/>
      <c r="DQ2" s="318"/>
      <c r="DR2" s="318"/>
      <c r="DS2" s="318"/>
      <c r="DT2" s="318"/>
      <c r="DU2" s="318"/>
      <c r="DV2" s="318"/>
      <c r="DW2" s="318"/>
      <c r="DX2" s="318"/>
      <c r="DY2" s="318"/>
      <c r="DZ2" s="318"/>
      <c r="EA2" s="318"/>
      <c r="EB2" s="318"/>
      <c r="EC2" s="318"/>
      <c r="ED2" s="318"/>
      <c r="EE2" s="318"/>
      <c r="EF2" s="318"/>
      <c r="EG2" s="318"/>
      <c r="EH2" s="318"/>
      <c r="EI2" s="318"/>
      <c r="EJ2" s="318"/>
      <c r="EK2" s="318"/>
      <c r="EL2" s="318"/>
      <c r="EM2" s="318"/>
      <c r="EN2" s="318"/>
      <c r="EO2" s="318"/>
      <c r="EP2" s="318"/>
      <c r="EQ2" s="318"/>
      <c r="ER2" s="318"/>
      <c r="ES2" s="318"/>
      <c r="ET2" s="318"/>
      <c r="EU2" s="318"/>
      <c r="EV2" s="318"/>
      <c r="EW2" s="318"/>
      <c r="EX2" s="318"/>
      <c r="EY2" s="318"/>
      <c r="EZ2" s="318"/>
      <c r="FA2" s="318"/>
      <c r="FB2" s="318"/>
      <c r="FC2" s="318"/>
      <c r="FD2" s="318"/>
      <c r="FE2" s="318"/>
      <c r="FF2" s="318"/>
      <c r="FG2" s="318"/>
      <c r="FH2" s="318"/>
      <c r="FI2" s="318"/>
      <c r="FJ2" s="318"/>
      <c r="FK2" s="318"/>
      <c r="FL2" s="318"/>
      <c r="FM2" s="318"/>
      <c r="FN2" s="318"/>
      <c r="FO2" s="318"/>
      <c r="FP2" s="318"/>
      <c r="FQ2" s="318"/>
      <c r="FR2" s="318"/>
      <c r="FS2" s="318"/>
      <c r="FT2" s="318"/>
      <c r="FU2" s="318"/>
      <c r="FV2" s="318"/>
      <c r="FW2" s="318"/>
      <c r="FX2" s="318"/>
      <c r="FY2" s="318"/>
      <c r="FZ2" s="318"/>
      <c r="GA2" s="318"/>
      <c r="GB2" s="318"/>
      <c r="GC2" s="318"/>
      <c r="GD2" s="318"/>
      <c r="GE2" s="318"/>
      <c r="GF2" s="318"/>
      <c r="GG2" s="318"/>
      <c r="GH2" s="318"/>
      <c r="GI2" s="318"/>
      <c r="GJ2" s="318"/>
      <c r="GK2" s="318"/>
      <c r="GL2" s="318"/>
      <c r="GM2" s="318"/>
      <c r="GN2" s="318"/>
      <c r="GO2" s="318"/>
      <c r="GP2" s="318"/>
      <c r="GQ2" s="318"/>
      <c r="GR2" s="318"/>
      <c r="GS2" s="318"/>
      <c r="GT2" s="318"/>
      <c r="GU2" s="318"/>
      <c r="GV2" s="318"/>
      <c r="GW2" s="318"/>
      <c r="GX2" s="318"/>
      <c r="GY2" s="318"/>
      <c r="GZ2" s="318"/>
      <c r="HA2" s="318"/>
      <c r="HB2" s="318"/>
      <c r="HC2" s="318"/>
      <c r="HD2" s="318"/>
      <c r="HE2" s="318"/>
      <c r="HF2" s="318"/>
      <c r="HG2" s="318"/>
      <c r="HH2" s="318"/>
      <c r="HI2" s="318"/>
      <c r="HJ2" s="318"/>
      <c r="HK2" s="318"/>
      <c r="HL2" s="318"/>
      <c r="HM2" s="318"/>
      <c r="HN2" s="318"/>
      <c r="HO2" s="318"/>
      <c r="HP2" s="318"/>
      <c r="HQ2" s="318"/>
      <c r="HR2" s="318"/>
      <c r="HS2" s="318"/>
      <c r="HT2" s="318"/>
      <c r="HU2" s="318"/>
      <c r="HV2" s="318"/>
      <c r="HW2" s="318"/>
      <c r="HX2" s="318"/>
      <c r="HY2" s="318"/>
      <c r="HZ2" s="318"/>
      <c r="IA2" s="318"/>
      <c r="IB2" s="318"/>
    </row>
    <row r="3" spans="1:236" ht="15" customHeight="1" x14ac:dyDescent="0.25">
      <c r="A3" s="544" t="str">
        <f>'B3.Bieu-NQ88-2025-do '!A3:AO3</f>
        <v>(Kèm theo Nghị quyết số                /NQ-HĐND ngày        /7/2025 của HĐND tỉnh Điện Biên)</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320"/>
      <c r="AP3" s="318"/>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c r="BQ3" s="318"/>
      <c r="BR3" s="318"/>
      <c r="BS3" s="318"/>
      <c r="BT3" s="318"/>
      <c r="BU3" s="318"/>
      <c r="BV3" s="318"/>
      <c r="BW3" s="318"/>
      <c r="BX3" s="318"/>
      <c r="BY3" s="318"/>
      <c r="BZ3" s="318"/>
      <c r="CA3" s="318"/>
      <c r="CB3" s="318"/>
      <c r="CC3" s="318"/>
      <c r="CD3" s="318"/>
      <c r="CE3" s="318"/>
      <c r="CF3" s="318"/>
      <c r="CG3" s="318"/>
      <c r="CH3" s="318"/>
      <c r="CI3" s="318"/>
      <c r="CJ3" s="318"/>
      <c r="CK3" s="318"/>
      <c r="CL3" s="318"/>
      <c r="CM3" s="318"/>
      <c r="CN3" s="318"/>
      <c r="CO3" s="318"/>
      <c r="CP3" s="318"/>
      <c r="CQ3" s="318"/>
      <c r="CR3" s="318"/>
      <c r="CS3" s="318"/>
      <c r="CT3" s="318"/>
      <c r="CU3" s="318"/>
      <c r="CV3" s="318"/>
      <c r="CW3" s="318"/>
      <c r="CX3" s="318"/>
      <c r="CY3" s="318"/>
      <c r="CZ3" s="318"/>
      <c r="DA3" s="318"/>
      <c r="DB3" s="318"/>
      <c r="DC3" s="318"/>
      <c r="DD3" s="318"/>
      <c r="DE3" s="318"/>
      <c r="DF3" s="318"/>
      <c r="DG3" s="318"/>
      <c r="DH3" s="318"/>
      <c r="DI3" s="318"/>
      <c r="DJ3" s="318"/>
      <c r="DK3" s="318"/>
      <c r="DL3" s="318"/>
      <c r="DM3" s="318"/>
      <c r="DN3" s="318"/>
      <c r="DO3" s="318"/>
      <c r="DP3" s="318"/>
      <c r="DQ3" s="318"/>
      <c r="DR3" s="318"/>
      <c r="DS3" s="318"/>
      <c r="DT3" s="318"/>
      <c r="DU3" s="318"/>
      <c r="DV3" s="318"/>
      <c r="DW3" s="318"/>
      <c r="DX3" s="318"/>
      <c r="DY3" s="318"/>
      <c r="DZ3" s="318"/>
      <c r="EA3" s="318"/>
      <c r="EB3" s="318"/>
      <c r="EC3" s="318"/>
      <c r="ED3" s="318"/>
      <c r="EE3" s="318"/>
      <c r="EF3" s="318"/>
      <c r="EG3" s="318"/>
      <c r="EH3" s="318"/>
      <c r="EI3" s="318"/>
      <c r="EJ3" s="318"/>
      <c r="EK3" s="318"/>
      <c r="EL3" s="318"/>
      <c r="EM3" s="318"/>
      <c r="EN3" s="318"/>
      <c r="EO3" s="318"/>
      <c r="EP3" s="318"/>
      <c r="EQ3" s="318"/>
      <c r="ER3" s="318"/>
      <c r="ES3" s="318"/>
      <c r="ET3" s="318"/>
      <c r="EU3" s="318"/>
      <c r="EV3" s="318"/>
      <c r="EW3" s="318"/>
      <c r="EX3" s="318"/>
      <c r="EY3" s="318"/>
      <c r="EZ3" s="318"/>
      <c r="FA3" s="318"/>
      <c r="FB3" s="318"/>
      <c r="FC3" s="318"/>
      <c r="FD3" s="318"/>
      <c r="FE3" s="318"/>
      <c r="FF3" s="318"/>
      <c r="FG3" s="318"/>
      <c r="FH3" s="318"/>
      <c r="FI3" s="318"/>
      <c r="FJ3" s="318"/>
      <c r="FK3" s="318"/>
      <c r="FL3" s="318"/>
      <c r="FM3" s="318"/>
      <c r="FN3" s="318"/>
      <c r="FO3" s="318"/>
      <c r="FP3" s="318"/>
      <c r="FQ3" s="318"/>
      <c r="FR3" s="318"/>
      <c r="FS3" s="318"/>
      <c r="FT3" s="318"/>
      <c r="FU3" s="318"/>
      <c r="FV3" s="318"/>
      <c r="FW3" s="318"/>
      <c r="FX3" s="318"/>
      <c r="FY3" s="318"/>
      <c r="FZ3" s="318"/>
      <c r="GA3" s="318"/>
      <c r="GB3" s="318"/>
      <c r="GC3" s="318"/>
      <c r="GD3" s="318"/>
      <c r="GE3" s="318"/>
      <c r="GF3" s="318"/>
      <c r="GG3" s="318"/>
      <c r="GH3" s="318"/>
      <c r="GI3" s="318"/>
      <c r="GJ3" s="318"/>
      <c r="GK3" s="318"/>
      <c r="GL3" s="318"/>
      <c r="GM3" s="318"/>
      <c r="GN3" s="318"/>
      <c r="GO3" s="318"/>
      <c r="GP3" s="318"/>
      <c r="GQ3" s="318"/>
      <c r="GR3" s="318"/>
      <c r="GS3" s="318"/>
      <c r="GT3" s="318"/>
      <c r="GU3" s="318"/>
      <c r="GV3" s="318"/>
      <c r="GW3" s="318"/>
      <c r="GX3" s="318"/>
      <c r="GY3" s="318"/>
      <c r="GZ3" s="318"/>
      <c r="HA3" s="318"/>
      <c r="HB3" s="318"/>
      <c r="HC3" s="318"/>
      <c r="HD3" s="318"/>
      <c r="HE3" s="318"/>
      <c r="HF3" s="318"/>
      <c r="HG3" s="318"/>
      <c r="HH3" s="318"/>
      <c r="HI3" s="318"/>
      <c r="HJ3" s="318"/>
      <c r="HK3" s="318"/>
      <c r="HL3" s="318"/>
      <c r="HM3" s="318"/>
      <c r="HN3" s="318"/>
      <c r="HO3" s="318"/>
      <c r="HP3" s="318"/>
      <c r="HQ3" s="318"/>
      <c r="HR3" s="318"/>
      <c r="HS3" s="318"/>
      <c r="HT3" s="318"/>
      <c r="HU3" s="318"/>
      <c r="HV3" s="318"/>
      <c r="HW3" s="318"/>
      <c r="HX3" s="318"/>
      <c r="HY3" s="318"/>
      <c r="HZ3" s="318"/>
      <c r="IA3" s="318"/>
      <c r="IB3" s="318"/>
    </row>
    <row r="4" spans="1:236" x14ac:dyDescent="0.25">
      <c r="A4" s="318"/>
      <c r="B4" s="318"/>
      <c r="C4" s="318"/>
      <c r="D4" s="318"/>
      <c r="E4" s="318"/>
      <c r="F4" s="318"/>
      <c r="G4" s="321"/>
      <c r="H4" s="318"/>
      <c r="I4" s="318"/>
      <c r="J4" s="318"/>
      <c r="K4" s="318"/>
      <c r="L4" s="318"/>
      <c r="M4" s="318"/>
      <c r="N4" s="318"/>
      <c r="O4" s="318"/>
      <c r="P4" s="318"/>
      <c r="Q4" s="318"/>
      <c r="R4" s="322"/>
      <c r="S4" s="322"/>
      <c r="T4" s="322"/>
      <c r="U4" s="322"/>
      <c r="V4" s="322"/>
      <c r="W4" s="322"/>
      <c r="X4" s="322"/>
      <c r="Y4" s="322"/>
      <c r="Z4" s="322"/>
      <c r="AA4" s="322"/>
      <c r="AB4" s="322"/>
      <c r="AC4" s="322"/>
      <c r="AD4" s="322"/>
      <c r="AE4" s="322"/>
      <c r="AF4" s="322"/>
      <c r="AG4" s="322"/>
      <c r="AH4" s="322"/>
      <c r="AI4" s="322"/>
      <c r="AJ4" s="322"/>
      <c r="AK4" s="322"/>
      <c r="AL4" s="322"/>
      <c r="AM4" s="607" t="s">
        <v>599</v>
      </c>
      <c r="AN4" s="608"/>
      <c r="AO4" s="318"/>
      <c r="AP4" s="318"/>
      <c r="AQ4" s="318"/>
      <c r="AR4" s="318"/>
      <c r="AS4" s="318"/>
      <c r="AT4" s="318"/>
      <c r="AU4" s="318"/>
      <c r="AV4" s="318"/>
      <c r="AW4" s="318"/>
      <c r="AX4" s="318"/>
      <c r="AY4" s="318"/>
      <c r="AZ4" s="318"/>
      <c r="BA4" s="318"/>
      <c r="BB4" s="318"/>
      <c r="BC4" s="318"/>
      <c r="BD4" s="318"/>
      <c r="BE4" s="318"/>
      <c r="BF4" s="318"/>
      <c r="BG4" s="318"/>
      <c r="BH4" s="318"/>
      <c r="BI4" s="318"/>
      <c r="BJ4" s="318"/>
      <c r="BK4" s="318"/>
      <c r="BL4" s="318"/>
      <c r="BM4" s="318"/>
      <c r="BN4" s="318"/>
      <c r="BO4" s="318"/>
      <c r="BP4" s="318"/>
      <c r="BQ4" s="318"/>
      <c r="BR4" s="318"/>
      <c r="BS4" s="318"/>
      <c r="BT4" s="318"/>
      <c r="BU4" s="318"/>
      <c r="BV4" s="318"/>
      <c r="BW4" s="318"/>
      <c r="BX4" s="318"/>
      <c r="BY4" s="318"/>
      <c r="BZ4" s="318"/>
      <c r="CA4" s="318"/>
      <c r="CB4" s="318"/>
      <c r="CC4" s="318"/>
      <c r="CD4" s="318"/>
      <c r="CE4" s="318"/>
      <c r="CF4" s="318"/>
      <c r="CG4" s="318"/>
      <c r="CH4" s="318"/>
      <c r="CI4" s="318"/>
      <c r="CJ4" s="318"/>
      <c r="CK4" s="318"/>
      <c r="CL4" s="318"/>
      <c r="CM4" s="318"/>
      <c r="CN4" s="318"/>
      <c r="CO4" s="318"/>
      <c r="CP4" s="318"/>
      <c r="CQ4" s="318"/>
      <c r="CR4" s="318"/>
      <c r="CS4" s="318"/>
      <c r="CT4" s="318"/>
      <c r="CU4" s="318"/>
      <c r="CV4" s="318"/>
      <c r="CW4" s="318"/>
      <c r="CX4" s="318"/>
      <c r="CY4" s="318"/>
      <c r="CZ4" s="318"/>
      <c r="DA4" s="318"/>
      <c r="DB4" s="318"/>
      <c r="DC4" s="318"/>
      <c r="DD4" s="318"/>
      <c r="DE4" s="318"/>
      <c r="DF4" s="318"/>
      <c r="DG4" s="318"/>
      <c r="DH4" s="318"/>
      <c r="DI4" s="318"/>
      <c r="DJ4" s="318"/>
      <c r="DK4" s="318"/>
      <c r="DL4" s="318"/>
      <c r="DM4" s="318"/>
      <c r="DN4" s="318"/>
      <c r="DO4" s="318"/>
      <c r="DP4" s="318"/>
      <c r="DQ4" s="318"/>
      <c r="DR4" s="318"/>
      <c r="DS4" s="318"/>
      <c r="DT4" s="318"/>
      <c r="DU4" s="318"/>
      <c r="DV4" s="318"/>
      <c r="DW4" s="318"/>
      <c r="DX4" s="318"/>
      <c r="DY4" s="318"/>
      <c r="DZ4" s="318"/>
      <c r="EA4" s="318"/>
      <c r="EB4" s="318"/>
      <c r="EC4" s="318"/>
      <c r="ED4" s="318"/>
      <c r="EE4" s="318"/>
      <c r="EF4" s="318"/>
      <c r="EG4" s="318"/>
      <c r="EH4" s="318"/>
      <c r="EI4" s="318"/>
      <c r="EJ4" s="318"/>
      <c r="EK4" s="318"/>
      <c r="EL4" s="318"/>
      <c r="EM4" s="318"/>
      <c r="EN4" s="318"/>
      <c r="EO4" s="318"/>
      <c r="EP4" s="318"/>
      <c r="EQ4" s="318"/>
      <c r="ER4" s="318"/>
      <c r="ES4" s="318"/>
      <c r="ET4" s="318"/>
      <c r="EU4" s="318"/>
      <c r="EV4" s="318"/>
      <c r="EW4" s="318"/>
      <c r="EX4" s="318"/>
      <c r="EY4" s="318"/>
      <c r="EZ4" s="318"/>
      <c r="FA4" s="318"/>
      <c r="FB4" s="318"/>
      <c r="FC4" s="318"/>
      <c r="FD4" s="318"/>
      <c r="FE4" s="318"/>
      <c r="FF4" s="318"/>
      <c r="FG4" s="318"/>
      <c r="FH4" s="318"/>
      <c r="FI4" s="318"/>
      <c r="FJ4" s="318"/>
      <c r="FK4" s="318"/>
      <c r="FL4" s="318"/>
      <c r="FM4" s="318"/>
      <c r="FN4" s="318"/>
      <c r="FO4" s="318"/>
      <c r="FP4" s="318"/>
      <c r="FQ4" s="318"/>
      <c r="FR4" s="318"/>
      <c r="FS4" s="318"/>
      <c r="FT4" s="318"/>
      <c r="FU4" s="318"/>
      <c r="FV4" s="318"/>
      <c r="FW4" s="318"/>
      <c r="FX4" s="318"/>
      <c r="FY4" s="318"/>
      <c r="FZ4" s="318"/>
      <c r="GA4" s="318"/>
      <c r="GB4" s="318"/>
      <c r="GC4" s="318"/>
      <c r="GD4" s="318"/>
      <c r="GE4" s="318"/>
      <c r="GF4" s="318"/>
      <c r="GG4" s="318"/>
      <c r="GH4" s="318"/>
      <c r="GI4" s="318"/>
      <c r="GJ4" s="318"/>
      <c r="GK4" s="318"/>
      <c r="GL4" s="318"/>
      <c r="GM4" s="318"/>
      <c r="GN4" s="318"/>
      <c r="GO4" s="318"/>
      <c r="GP4" s="318"/>
      <c r="GQ4" s="318"/>
      <c r="GR4" s="318"/>
      <c r="GS4" s="318"/>
      <c r="GT4" s="318"/>
      <c r="GU4" s="318"/>
      <c r="GV4" s="318"/>
      <c r="GW4" s="318"/>
      <c r="GX4" s="318"/>
      <c r="GY4" s="318"/>
      <c r="GZ4" s="318"/>
      <c r="HA4" s="318"/>
      <c r="HB4" s="318"/>
      <c r="HC4" s="318"/>
      <c r="HD4" s="318"/>
      <c r="HE4" s="318"/>
      <c r="HF4" s="318"/>
      <c r="HG4" s="318"/>
      <c r="HH4" s="318"/>
      <c r="HI4" s="318"/>
      <c r="HJ4" s="318"/>
      <c r="HK4" s="318"/>
      <c r="HL4" s="318"/>
      <c r="HM4" s="318"/>
      <c r="HN4" s="318"/>
      <c r="HO4" s="318"/>
      <c r="HP4" s="318"/>
      <c r="HQ4" s="318"/>
      <c r="HR4" s="318"/>
      <c r="HS4" s="318"/>
      <c r="HT4" s="318"/>
      <c r="HU4" s="318"/>
      <c r="HV4" s="318"/>
      <c r="HW4" s="318"/>
      <c r="HX4" s="318"/>
      <c r="HY4" s="318"/>
      <c r="HZ4" s="318"/>
      <c r="IA4" s="318"/>
      <c r="IB4" s="318"/>
    </row>
    <row r="5" spans="1:236" ht="44.25" customHeight="1" x14ac:dyDescent="0.25">
      <c r="A5" s="545" t="s">
        <v>39</v>
      </c>
      <c r="B5" s="545" t="s">
        <v>1</v>
      </c>
      <c r="C5" s="545" t="s">
        <v>2</v>
      </c>
      <c r="D5" s="545" t="s">
        <v>3</v>
      </c>
      <c r="E5" s="545"/>
      <c r="F5" s="545" t="s">
        <v>4</v>
      </c>
      <c r="G5" s="545" t="s">
        <v>654</v>
      </c>
      <c r="H5" s="545"/>
      <c r="I5" s="545"/>
      <c r="J5" s="551" t="s">
        <v>655</v>
      </c>
      <c r="K5" s="552"/>
      <c r="L5" s="552"/>
      <c r="M5" s="552"/>
      <c r="N5" s="552"/>
      <c r="O5" s="552"/>
      <c r="P5" s="552"/>
      <c r="Q5" s="553"/>
      <c r="R5" s="323"/>
      <c r="S5" s="323"/>
      <c r="T5" s="548" t="s">
        <v>656</v>
      </c>
      <c r="U5" s="323"/>
      <c r="V5" s="551" t="s">
        <v>657</v>
      </c>
      <c r="W5" s="552"/>
      <c r="X5" s="552"/>
      <c r="Y5" s="553"/>
      <c r="Z5" s="548" t="s">
        <v>518</v>
      </c>
      <c r="AA5" s="548" t="s">
        <v>658</v>
      </c>
      <c r="AB5" s="425" t="s">
        <v>659</v>
      </c>
      <c r="AC5" s="548" t="s">
        <v>757</v>
      </c>
      <c r="AD5" s="562" t="s">
        <v>756</v>
      </c>
      <c r="AE5" s="563"/>
      <c r="AF5" s="563"/>
      <c r="AG5" s="564"/>
      <c r="AH5" s="562" t="s">
        <v>616</v>
      </c>
      <c r="AI5" s="564"/>
      <c r="AJ5" s="546" t="s">
        <v>758</v>
      </c>
      <c r="AK5" s="546"/>
      <c r="AL5" s="546"/>
      <c r="AM5" s="609"/>
      <c r="AN5" s="545" t="s">
        <v>13</v>
      </c>
      <c r="AO5" s="547" t="s">
        <v>13</v>
      </c>
      <c r="AP5" s="318"/>
      <c r="AQ5" s="318"/>
      <c r="AR5" s="318"/>
      <c r="AS5" s="318"/>
      <c r="AT5" s="318"/>
      <c r="AU5" s="318"/>
      <c r="AV5" s="318"/>
      <c r="AW5" s="318"/>
      <c r="AX5" s="318"/>
      <c r="AY5" s="318"/>
      <c r="AZ5" s="318"/>
      <c r="BA5" s="318"/>
      <c r="BB5" s="318"/>
      <c r="BC5" s="318"/>
      <c r="BD5" s="318"/>
      <c r="BE5" s="318"/>
      <c r="BF5" s="318"/>
      <c r="BG5" s="318"/>
      <c r="BH5" s="318"/>
      <c r="BI5" s="318"/>
      <c r="BJ5" s="318"/>
      <c r="BK5" s="318"/>
      <c r="BL5" s="318"/>
      <c r="BM5" s="318"/>
      <c r="BN5" s="318"/>
      <c r="BO5" s="318"/>
      <c r="BP5" s="318"/>
      <c r="BQ5" s="318"/>
      <c r="BR5" s="318"/>
      <c r="BS5" s="318"/>
      <c r="BT5" s="318"/>
      <c r="BU5" s="318"/>
      <c r="BV5" s="318"/>
      <c r="BW5" s="318"/>
      <c r="BX5" s="318"/>
      <c r="BY5" s="318"/>
      <c r="BZ5" s="318"/>
      <c r="CA5" s="318"/>
      <c r="CB5" s="318"/>
      <c r="CC5" s="318"/>
      <c r="CD5" s="318"/>
      <c r="CE5" s="318"/>
      <c r="CF5" s="318"/>
      <c r="CG5" s="318"/>
      <c r="CH5" s="318"/>
      <c r="CI5" s="318"/>
      <c r="CJ5" s="318"/>
      <c r="CK5" s="318"/>
      <c r="CL5" s="318"/>
      <c r="CM5" s="318"/>
      <c r="CN5" s="318"/>
      <c r="CO5" s="318"/>
      <c r="CP5" s="318"/>
      <c r="CQ5" s="318"/>
      <c r="CR5" s="318"/>
      <c r="CS5" s="318"/>
      <c r="CT5" s="318"/>
      <c r="CU5" s="318"/>
      <c r="CV5" s="318"/>
      <c r="CW5" s="318"/>
      <c r="CX5" s="318"/>
      <c r="CY5" s="318"/>
      <c r="CZ5" s="318"/>
      <c r="DA5" s="318"/>
      <c r="DB5" s="318"/>
      <c r="DC5" s="318"/>
      <c r="DD5" s="318"/>
      <c r="DE5" s="318"/>
      <c r="DF5" s="318"/>
      <c r="DG5" s="318"/>
      <c r="DH5" s="318"/>
      <c r="DI5" s="318"/>
      <c r="DJ5" s="318"/>
      <c r="DK5" s="318"/>
      <c r="DL5" s="318"/>
      <c r="DM5" s="318"/>
      <c r="DN5" s="318"/>
      <c r="DO5" s="318"/>
      <c r="DP5" s="318"/>
      <c r="DQ5" s="318"/>
      <c r="DR5" s="318"/>
      <c r="DS5" s="318"/>
      <c r="DT5" s="318"/>
      <c r="DU5" s="318"/>
      <c r="DV5" s="318"/>
      <c r="DW5" s="318"/>
      <c r="DX5" s="318"/>
      <c r="DY5" s="318"/>
      <c r="DZ5" s="318"/>
      <c r="EA5" s="318"/>
      <c r="EB5" s="318"/>
      <c r="EC5" s="318"/>
      <c r="ED5" s="318"/>
      <c r="EE5" s="318"/>
      <c r="EF5" s="318"/>
      <c r="EG5" s="318"/>
      <c r="EH5" s="318"/>
      <c r="EI5" s="318"/>
      <c r="EJ5" s="318"/>
      <c r="EK5" s="318"/>
      <c r="EL5" s="318"/>
      <c r="EM5" s="318"/>
      <c r="EN5" s="318"/>
      <c r="EO5" s="318"/>
      <c r="EP5" s="318"/>
      <c r="EQ5" s="318"/>
      <c r="ER5" s="318"/>
      <c r="ES5" s="318"/>
      <c r="ET5" s="318"/>
      <c r="EU5" s="318"/>
      <c r="EV5" s="318"/>
      <c r="EW5" s="318"/>
      <c r="EX5" s="318"/>
      <c r="EY5" s="318"/>
      <c r="EZ5" s="318"/>
      <c r="FA5" s="318"/>
      <c r="FB5" s="318"/>
      <c r="FC5" s="318"/>
      <c r="FD5" s="318"/>
      <c r="FE5" s="318"/>
      <c r="FF5" s="318"/>
      <c r="FG5" s="318"/>
      <c r="FH5" s="318"/>
      <c r="FI5" s="318"/>
      <c r="FJ5" s="318"/>
      <c r="FK5" s="318"/>
      <c r="FL5" s="318"/>
      <c r="FM5" s="318"/>
      <c r="FN5" s="318"/>
      <c r="FO5" s="318"/>
      <c r="FP5" s="318"/>
      <c r="FQ5" s="318"/>
      <c r="FR5" s="318"/>
      <c r="FS5" s="318"/>
      <c r="FT5" s="318"/>
      <c r="FU5" s="318"/>
      <c r="FV5" s="318"/>
      <c r="FW5" s="318"/>
      <c r="FX5" s="318"/>
      <c r="FY5" s="318"/>
      <c r="FZ5" s="318"/>
      <c r="GA5" s="318"/>
      <c r="GB5" s="318"/>
      <c r="GC5" s="318"/>
      <c r="GD5" s="318"/>
      <c r="GE5" s="318"/>
      <c r="GF5" s="318"/>
      <c r="GG5" s="318"/>
      <c r="GH5" s="318"/>
      <c r="GI5" s="318"/>
      <c r="GJ5" s="318"/>
      <c r="GK5" s="318"/>
      <c r="GL5" s="318"/>
      <c r="GM5" s="318"/>
      <c r="GN5" s="318"/>
      <c r="GO5" s="318"/>
      <c r="GP5" s="318"/>
      <c r="GQ5" s="318"/>
      <c r="GR5" s="318"/>
      <c r="GS5" s="318"/>
      <c r="GT5" s="318"/>
      <c r="GU5" s="318"/>
      <c r="GV5" s="318"/>
      <c r="GW5" s="318"/>
      <c r="GX5" s="318"/>
      <c r="GY5" s="318"/>
      <c r="GZ5" s="318"/>
      <c r="HA5" s="318"/>
      <c r="HB5" s="318"/>
      <c r="HC5" s="318"/>
      <c r="HD5" s="318"/>
      <c r="HE5" s="318"/>
      <c r="HF5" s="318"/>
      <c r="HG5" s="318"/>
      <c r="HH5" s="318"/>
      <c r="HI5" s="318"/>
      <c r="HJ5" s="318"/>
      <c r="HK5" s="318"/>
      <c r="HL5" s="318"/>
      <c r="HM5" s="318"/>
      <c r="HN5" s="318"/>
      <c r="HO5" s="318"/>
      <c r="HP5" s="318"/>
      <c r="HQ5" s="318"/>
      <c r="HR5" s="318"/>
      <c r="HS5" s="318"/>
      <c r="HT5" s="318"/>
      <c r="HU5" s="318"/>
      <c r="HV5" s="318"/>
      <c r="HW5" s="318"/>
      <c r="HX5" s="318"/>
      <c r="HY5" s="318"/>
      <c r="HZ5" s="318"/>
      <c r="IA5" s="318"/>
      <c r="IB5" s="318"/>
    </row>
    <row r="6" spans="1:236" ht="15.75" customHeight="1" x14ac:dyDescent="0.25">
      <c r="A6" s="545"/>
      <c r="B6" s="545"/>
      <c r="C6" s="545"/>
      <c r="D6" s="545" t="s">
        <v>14</v>
      </c>
      <c r="E6" s="545" t="s">
        <v>15</v>
      </c>
      <c r="F6" s="545"/>
      <c r="G6" s="545" t="s">
        <v>660</v>
      </c>
      <c r="H6" s="545" t="s">
        <v>17</v>
      </c>
      <c r="I6" s="545"/>
      <c r="J6" s="548" t="s">
        <v>661</v>
      </c>
      <c r="K6" s="551" t="s">
        <v>662</v>
      </c>
      <c r="L6" s="552"/>
      <c r="M6" s="552"/>
      <c r="N6" s="552"/>
      <c r="O6" s="552"/>
      <c r="P6" s="552"/>
      <c r="Q6" s="553"/>
      <c r="R6" s="549" t="s">
        <v>663</v>
      </c>
      <c r="S6" s="324"/>
      <c r="T6" s="549"/>
      <c r="U6" s="324"/>
      <c r="V6" s="548" t="s">
        <v>18</v>
      </c>
      <c r="W6" s="562" t="s">
        <v>38</v>
      </c>
      <c r="X6" s="563"/>
      <c r="Y6" s="564"/>
      <c r="Z6" s="549"/>
      <c r="AA6" s="549"/>
      <c r="AB6" s="548" t="s">
        <v>18</v>
      </c>
      <c r="AC6" s="549"/>
      <c r="AD6" s="554"/>
      <c r="AE6" s="555"/>
      <c r="AF6" s="555"/>
      <c r="AG6" s="610"/>
      <c r="AH6" s="556"/>
      <c r="AI6" s="565"/>
      <c r="AJ6" s="546" t="s">
        <v>21</v>
      </c>
      <c r="AK6" s="569" t="s">
        <v>23</v>
      </c>
      <c r="AL6" s="570"/>
      <c r="AM6" s="570"/>
      <c r="AN6" s="545"/>
      <c r="AO6" s="547"/>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c r="BS6" s="318"/>
      <c r="BT6" s="318"/>
      <c r="BU6" s="318"/>
      <c r="BV6" s="318"/>
      <c r="BW6" s="318"/>
      <c r="BX6" s="318"/>
      <c r="BY6" s="318"/>
      <c r="BZ6" s="318"/>
      <c r="CA6" s="318"/>
      <c r="CB6" s="318"/>
      <c r="CC6" s="318"/>
      <c r="CD6" s="318"/>
      <c r="CE6" s="318"/>
      <c r="CF6" s="318"/>
      <c r="CG6" s="318"/>
      <c r="CH6" s="318"/>
      <c r="CI6" s="318"/>
      <c r="CJ6" s="318"/>
      <c r="CK6" s="318"/>
      <c r="CL6" s="318"/>
      <c r="CM6" s="318"/>
      <c r="CN6" s="318"/>
      <c r="CO6" s="318"/>
      <c r="CP6" s="318"/>
      <c r="CQ6" s="318"/>
      <c r="CR6" s="318"/>
      <c r="CS6" s="318"/>
      <c r="CT6" s="318"/>
      <c r="CU6" s="318"/>
      <c r="CV6" s="318"/>
      <c r="CW6" s="318"/>
      <c r="CX6" s="318"/>
      <c r="CY6" s="318"/>
      <c r="CZ6" s="318"/>
      <c r="DA6" s="318"/>
      <c r="DB6" s="318"/>
      <c r="DC6" s="318"/>
      <c r="DD6" s="318"/>
      <c r="DE6" s="318"/>
      <c r="DF6" s="318"/>
      <c r="DG6" s="318"/>
      <c r="DH6" s="318"/>
      <c r="DI6" s="318"/>
      <c r="DJ6" s="318"/>
      <c r="DK6" s="318"/>
      <c r="DL6" s="318"/>
      <c r="DM6" s="318"/>
      <c r="DN6" s="318"/>
      <c r="DO6" s="318"/>
      <c r="DP6" s="318"/>
      <c r="DQ6" s="318"/>
      <c r="DR6" s="318"/>
      <c r="DS6" s="318"/>
      <c r="DT6" s="318"/>
      <c r="DU6" s="318"/>
      <c r="DV6" s="318"/>
      <c r="DW6" s="318"/>
      <c r="DX6" s="318"/>
      <c r="DY6" s="318"/>
      <c r="DZ6" s="318"/>
      <c r="EA6" s="318"/>
      <c r="EB6" s="318"/>
      <c r="EC6" s="318"/>
      <c r="ED6" s="318"/>
      <c r="EE6" s="318"/>
      <c r="EF6" s="318"/>
      <c r="EG6" s="318"/>
      <c r="EH6" s="318"/>
      <c r="EI6" s="318"/>
      <c r="EJ6" s="318"/>
      <c r="EK6" s="318"/>
      <c r="EL6" s="318"/>
      <c r="EM6" s="318"/>
      <c r="EN6" s="318"/>
      <c r="EO6" s="318"/>
      <c r="EP6" s="318"/>
      <c r="EQ6" s="318"/>
      <c r="ER6" s="318"/>
      <c r="ES6" s="318"/>
      <c r="ET6" s="318"/>
      <c r="EU6" s="318"/>
      <c r="EV6" s="318"/>
      <c r="EW6" s="318"/>
      <c r="EX6" s="318"/>
      <c r="EY6" s="318"/>
      <c r="EZ6" s="318"/>
      <c r="FA6" s="318"/>
      <c r="FB6" s="318"/>
      <c r="FC6" s="318"/>
      <c r="FD6" s="318"/>
      <c r="FE6" s="318"/>
      <c r="FF6" s="318"/>
      <c r="FG6" s="318"/>
      <c r="FH6" s="318"/>
      <c r="FI6" s="318"/>
      <c r="FJ6" s="318"/>
      <c r="FK6" s="318"/>
      <c r="FL6" s="318"/>
      <c r="FM6" s="318"/>
      <c r="FN6" s="318"/>
      <c r="FO6" s="318"/>
      <c r="FP6" s="318"/>
      <c r="FQ6" s="318"/>
      <c r="FR6" s="318"/>
      <c r="FS6" s="318"/>
      <c r="FT6" s="318"/>
      <c r="FU6" s="318"/>
      <c r="FV6" s="318"/>
      <c r="FW6" s="318"/>
      <c r="FX6" s="318"/>
      <c r="FY6" s="318"/>
      <c r="FZ6" s="318"/>
      <c r="GA6" s="318"/>
      <c r="GB6" s="318"/>
      <c r="GC6" s="318"/>
      <c r="GD6" s="318"/>
      <c r="GE6" s="318"/>
      <c r="GF6" s="318"/>
      <c r="GG6" s="318"/>
      <c r="GH6" s="318"/>
      <c r="GI6" s="318"/>
      <c r="GJ6" s="318"/>
      <c r="GK6" s="318"/>
      <c r="GL6" s="318"/>
      <c r="GM6" s="318"/>
      <c r="GN6" s="318"/>
      <c r="GO6" s="318"/>
      <c r="GP6" s="318"/>
      <c r="GQ6" s="318"/>
      <c r="GR6" s="318"/>
      <c r="GS6" s="318"/>
      <c r="GT6" s="318"/>
      <c r="GU6" s="318"/>
      <c r="GV6" s="318"/>
      <c r="GW6" s="318"/>
      <c r="GX6" s="318"/>
      <c r="GY6" s="318"/>
      <c r="GZ6" s="318"/>
      <c r="HA6" s="318"/>
      <c r="HB6" s="318"/>
      <c r="HC6" s="318"/>
      <c r="HD6" s="318"/>
      <c r="HE6" s="318"/>
      <c r="HF6" s="318"/>
      <c r="HG6" s="318"/>
      <c r="HH6" s="318"/>
      <c r="HI6" s="318"/>
      <c r="HJ6" s="318"/>
      <c r="HK6" s="318"/>
      <c r="HL6" s="318"/>
      <c r="HM6" s="318"/>
      <c r="HN6" s="318"/>
      <c r="HO6" s="318"/>
      <c r="HP6" s="318"/>
      <c r="HQ6" s="318"/>
      <c r="HR6" s="318"/>
      <c r="HS6" s="318"/>
      <c r="HT6" s="318"/>
      <c r="HU6" s="318"/>
      <c r="HV6" s="318"/>
      <c r="HW6" s="318"/>
      <c r="HX6" s="318"/>
      <c r="HY6" s="318"/>
      <c r="HZ6" s="318"/>
      <c r="IA6" s="318"/>
      <c r="IB6" s="318"/>
    </row>
    <row r="7" spans="1:236" ht="44.25" customHeight="1" x14ac:dyDescent="0.25">
      <c r="A7" s="545"/>
      <c r="B7" s="545"/>
      <c r="C7" s="545"/>
      <c r="D7" s="545"/>
      <c r="E7" s="545"/>
      <c r="F7" s="545"/>
      <c r="G7" s="545"/>
      <c r="H7" s="545"/>
      <c r="I7" s="545"/>
      <c r="J7" s="549"/>
      <c r="K7" s="551" t="s">
        <v>9</v>
      </c>
      <c r="L7" s="552"/>
      <c r="M7" s="552"/>
      <c r="N7" s="552"/>
      <c r="O7" s="553"/>
      <c r="P7" s="551" t="s">
        <v>10</v>
      </c>
      <c r="Q7" s="553"/>
      <c r="R7" s="549"/>
      <c r="S7" s="325" t="s">
        <v>11</v>
      </c>
      <c r="T7" s="549"/>
      <c r="U7" s="324"/>
      <c r="V7" s="549"/>
      <c r="W7" s="556"/>
      <c r="X7" s="557"/>
      <c r="Y7" s="565"/>
      <c r="Z7" s="549"/>
      <c r="AA7" s="549"/>
      <c r="AB7" s="549"/>
      <c r="AC7" s="549"/>
      <c r="AD7" s="556"/>
      <c r="AE7" s="557"/>
      <c r="AF7" s="557"/>
      <c r="AG7" s="565"/>
      <c r="AH7" s="548" t="s">
        <v>518</v>
      </c>
      <c r="AI7" s="548" t="s">
        <v>519</v>
      </c>
      <c r="AJ7" s="546"/>
      <c r="AK7" s="571"/>
      <c r="AL7" s="572"/>
      <c r="AM7" s="572"/>
      <c r="AN7" s="545"/>
      <c r="AO7" s="547"/>
      <c r="AP7" s="318"/>
      <c r="AQ7" s="318"/>
      <c r="AR7" s="318"/>
      <c r="AS7" s="318"/>
      <c r="AT7" s="318"/>
      <c r="AU7" s="318"/>
      <c r="AV7" s="318"/>
      <c r="AW7" s="318"/>
      <c r="AX7" s="318"/>
      <c r="AY7" s="318"/>
      <c r="AZ7" s="318"/>
      <c r="BA7" s="318"/>
      <c r="BB7" s="318"/>
      <c r="BC7" s="318"/>
      <c r="BD7" s="318"/>
      <c r="BE7" s="318"/>
      <c r="BF7" s="318"/>
      <c r="BG7" s="318"/>
      <c r="BH7" s="318"/>
      <c r="BI7" s="318"/>
      <c r="BJ7" s="318"/>
      <c r="BK7" s="318"/>
      <c r="BL7" s="318"/>
      <c r="BM7" s="318"/>
      <c r="BN7" s="318"/>
      <c r="BO7" s="318"/>
      <c r="BP7" s="318"/>
      <c r="BQ7" s="318"/>
      <c r="BR7" s="318"/>
      <c r="BS7" s="318"/>
      <c r="BT7" s="318"/>
      <c r="BU7" s="318"/>
      <c r="BV7" s="318"/>
      <c r="BW7" s="318"/>
      <c r="BX7" s="318"/>
      <c r="BY7" s="318"/>
      <c r="BZ7" s="318"/>
      <c r="CA7" s="318"/>
      <c r="CB7" s="318"/>
      <c r="CC7" s="318"/>
      <c r="CD7" s="318"/>
      <c r="CE7" s="318"/>
      <c r="CF7" s="318"/>
      <c r="CG7" s="318"/>
      <c r="CH7" s="318"/>
      <c r="CI7" s="318"/>
      <c r="CJ7" s="318"/>
      <c r="CK7" s="318"/>
      <c r="CL7" s="318"/>
      <c r="CM7" s="318"/>
      <c r="CN7" s="318"/>
      <c r="CO7" s="318"/>
      <c r="CP7" s="318"/>
      <c r="CQ7" s="318"/>
      <c r="CR7" s="318"/>
      <c r="CS7" s="318"/>
      <c r="CT7" s="318"/>
      <c r="CU7" s="318"/>
      <c r="CV7" s="318"/>
      <c r="CW7" s="318"/>
      <c r="CX7" s="318"/>
      <c r="CY7" s="318"/>
      <c r="CZ7" s="318"/>
      <c r="DA7" s="318"/>
      <c r="DB7" s="318"/>
      <c r="DC7" s="318"/>
      <c r="DD7" s="318"/>
      <c r="DE7" s="318"/>
      <c r="DF7" s="318"/>
      <c r="DG7" s="318"/>
      <c r="DH7" s="318"/>
      <c r="DI7" s="318"/>
      <c r="DJ7" s="318"/>
      <c r="DK7" s="318"/>
      <c r="DL7" s="318"/>
      <c r="DM7" s="318"/>
      <c r="DN7" s="318"/>
      <c r="DO7" s="318"/>
      <c r="DP7" s="318"/>
      <c r="DQ7" s="318"/>
      <c r="DR7" s="318"/>
      <c r="DS7" s="318"/>
      <c r="DT7" s="318"/>
      <c r="DU7" s="318"/>
      <c r="DV7" s="318"/>
      <c r="DW7" s="318"/>
      <c r="DX7" s="318"/>
      <c r="DY7" s="318"/>
      <c r="DZ7" s="318"/>
      <c r="EA7" s="318"/>
      <c r="EB7" s="318"/>
      <c r="EC7" s="318"/>
      <c r="ED7" s="318"/>
      <c r="EE7" s="318"/>
      <c r="EF7" s="318"/>
      <c r="EG7" s="318"/>
      <c r="EH7" s="318"/>
      <c r="EI7" s="318"/>
      <c r="EJ7" s="318"/>
      <c r="EK7" s="318"/>
      <c r="EL7" s="318"/>
      <c r="EM7" s="318"/>
      <c r="EN7" s="318"/>
      <c r="EO7" s="318"/>
      <c r="EP7" s="318"/>
      <c r="EQ7" s="318"/>
      <c r="ER7" s="318"/>
      <c r="ES7" s="318"/>
      <c r="ET7" s="318"/>
      <c r="EU7" s="318"/>
      <c r="EV7" s="318"/>
      <c r="EW7" s="318"/>
      <c r="EX7" s="318"/>
      <c r="EY7" s="318"/>
      <c r="EZ7" s="318"/>
      <c r="FA7" s="318"/>
      <c r="FB7" s="318"/>
      <c r="FC7" s="318"/>
      <c r="FD7" s="318"/>
      <c r="FE7" s="318"/>
      <c r="FF7" s="318"/>
      <c r="FG7" s="318"/>
      <c r="FH7" s="318"/>
      <c r="FI7" s="318"/>
      <c r="FJ7" s="318"/>
      <c r="FK7" s="318"/>
      <c r="FL7" s="318"/>
      <c r="FM7" s="318"/>
      <c r="FN7" s="318"/>
      <c r="FO7" s="318"/>
      <c r="FP7" s="318"/>
      <c r="FQ7" s="318"/>
      <c r="FR7" s="318"/>
      <c r="FS7" s="318"/>
      <c r="FT7" s="318"/>
      <c r="FU7" s="318"/>
      <c r="FV7" s="318"/>
      <c r="FW7" s="318"/>
      <c r="FX7" s="318"/>
      <c r="FY7" s="318"/>
      <c r="FZ7" s="318"/>
      <c r="GA7" s="318"/>
      <c r="GB7" s="318"/>
      <c r="GC7" s="318"/>
      <c r="GD7" s="318"/>
      <c r="GE7" s="318"/>
      <c r="GF7" s="318"/>
      <c r="GG7" s="318"/>
      <c r="GH7" s="318"/>
      <c r="GI7" s="318"/>
      <c r="GJ7" s="318"/>
      <c r="GK7" s="318"/>
      <c r="GL7" s="318"/>
      <c r="GM7" s="318"/>
      <c r="GN7" s="318"/>
      <c r="GO7" s="318"/>
      <c r="GP7" s="318"/>
      <c r="GQ7" s="318"/>
      <c r="GR7" s="318"/>
      <c r="GS7" s="318"/>
      <c r="GT7" s="318"/>
      <c r="GU7" s="318"/>
      <c r="GV7" s="318"/>
      <c r="GW7" s="318"/>
      <c r="GX7" s="318"/>
      <c r="GY7" s="318"/>
      <c r="GZ7" s="318"/>
      <c r="HA7" s="318"/>
      <c r="HB7" s="318"/>
      <c r="HC7" s="318"/>
      <c r="HD7" s="318"/>
      <c r="HE7" s="318"/>
      <c r="HF7" s="318"/>
      <c r="HG7" s="318"/>
      <c r="HH7" s="318"/>
      <c r="HI7" s="318"/>
      <c r="HJ7" s="318"/>
      <c r="HK7" s="318"/>
      <c r="HL7" s="318"/>
      <c r="HM7" s="318"/>
      <c r="HN7" s="318"/>
      <c r="HO7" s="318"/>
      <c r="HP7" s="318"/>
      <c r="HQ7" s="318"/>
      <c r="HR7" s="318"/>
      <c r="HS7" s="318"/>
      <c r="HT7" s="318"/>
      <c r="HU7" s="318"/>
      <c r="HV7" s="318"/>
      <c r="HW7" s="318"/>
      <c r="HX7" s="318"/>
      <c r="HY7" s="318"/>
      <c r="HZ7" s="318"/>
      <c r="IA7" s="318"/>
      <c r="IB7" s="318"/>
    </row>
    <row r="8" spans="1:236" ht="29.25" customHeight="1" x14ac:dyDescent="0.25">
      <c r="A8" s="545"/>
      <c r="B8" s="545"/>
      <c r="C8" s="545"/>
      <c r="D8" s="545"/>
      <c r="E8" s="545"/>
      <c r="F8" s="545"/>
      <c r="G8" s="545"/>
      <c r="H8" s="545" t="s">
        <v>18</v>
      </c>
      <c r="I8" s="548" t="s">
        <v>666</v>
      </c>
      <c r="J8" s="549"/>
      <c r="K8" s="551" t="s">
        <v>19</v>
      </c>
      <c r="L8" s="553"/>
      <c r="M8" s="551" t="s">
        <v>20</v>
      </c>
      <c r="N8" s="552"/>
      <c r="O8" s="553"/>
      <c r="P8" s="548" t="s">
        <v>19</v>
      </c>
      <c r="Q8" s="548" t="s">
        <v>667</v>
      </c>
      <c r="R8" s="549"/>
      <c r="S8" s="548" t="s">
        <v>668</v>
      </c>
      <c r="T8" s="549"/>
      <c r="U8" s="324"/>
      <c r="V8" s="549"/>
      <c r="W8" s="548" t="s">
        <v>21</v>
      </c>
      <c r="X8" s="551" t="s">
        <v>22</v>
      </c>
      <c r="Y8" s="553"/>
      <c r="Z8" s="549"/>
      <c r="AA8" s="549"/>
      <c r="AB8" s="549"/>
      <c r="AC8" s="549"/>
      <c r="AD8" s="611" t="s">
        <v>21</v>
      </c>
      <c r="AE8" s="609" t="s">
        <v>23</v>
      </c>
      <c r="AF8" s="614"/>
      <c r="AG8" s="615"/>
      <c r="AH8" s="549"/>
      <c r="AI8" s="549"/>
      <c r="AJ8" s="546"/>
      <c r="AK8" s="566" t="s">
        <v>625</v>
      </c>
      <c r="AL8" s="566" t="s">
        <v>25</v>
      </c>
      <c r="AM8" s="569" t="s">
        <v>626</v>
      </c>
      <c r="AN8" s="545"/>
      <c r="AO8" s="547"/>
      <c r="AP8" s="318"/>
      <c r="AQ8" s="318"/>
      <c r="AR8" s="318"/>
      <c r="AS8" s="318"/>
      <c r="AT8" s="318"/>
      <c r="AU8" s="318"/>
      <c r="AV8" s="318"/>
      <c r="AW8" s="318"/>
      <c r="AX8" s="318"/>
      <c r="AY8" s="318"/>
      <c r="AZ8" s="318"/>
      <c r="BA8" s="318"/>
      <c r="BB8" s="318"/>
      <c r="BC8" s="318"/>
      <c r="BD8" s="318"/>
      <c r="BE8" s="318"/>
      <c r="BF8" s="318"/>
      <c r="BG8" s="318"/>
      <c r="BH8" s="318"/>
      <c r="BI8" s="318"/>
      <c r="BJ8" s="318"/>
      <c r="BK8" s="318"/>
      <c r="BL8" s="318"/>
      <c r="BM8" s="318"/>
      <c r="BN8" s="318"/>
      <c r="BO8" s="318"/>
      <c r="BP8" s="318"/>
      <c r="BQ8" s="318"/>
      <c r="BR8" s="318"/>
      <c r="BS8" s="318"/>
      <c r="BT8" s="318"/>
      <c r="BU8" s="318"/>
      <c r="BV8" s="318"/>
      <c r="BW8" s="318"/>
      <c r="BX8" s="318"/>
      <c r="BY8" s="318"/>
      <c r="BZ8" s="318"/>
      <c r="CA8" s="318"/>
      <c r="CB8" s="318"/>
      <c r="CC8" s="318"/>
      <c r="CD8" s="318"/>
      <c r="CE8" s="318"/>
      <c r="CF8" s="318"/>
      <c r="CG8" s="318"/>
      <c r="CH8" s="318"/>
      <c r="CI8" s="318"/>
      <c r="CJ8" s="318"/>
      <c r="CK8" s="318"/>
      <c r="CL8" s="318"/>
      <c r="CM8" s="318"/>
      <c r="CN8" s="318"/>
      <c r="CO8" s="318"/>
      <c r="CP8" s="318"/>
      <c r="CQ8" s="318"/>
      <c r="CR8" s="318"/>
      <c r="CS8" s="318"/>
      <c r="CT8" s="318"/>
      <c r="CU8" s="318"/>
      <c r="CV8" s="318"/>
      <c r="CW8" s="318"/>
      <c r="CX8" s="318"/>
      <c r="CY8" s="318"/>
      <c r="CZ8" s="318"/>
      <c r="DA8" s="318"/>
      <c r="DB8" s="318"/>
      <c r="DC8" s="318"/>
      <c r="DD8" s="318"/>
      <c r="DE8" s="318"/>
      <c r="DF8" s="318"/>
      <c r="DG8" s="318"/>
      <c r="DH8" s="318"/>
      <c r="DI8" s="318"/>
      <c r="DJ8" s="318"/>
      <c r="DK8" s="318"/>
      <c r="DL8" s="318"/>
      <c r="DM8" s="318"/>
      <c r="DN8" s="318"/>
      <c r="DO8" s="318"/>
      <c r="DP8" s="318"/>
      <c r="DQ8" s="318"/>
      <c r="DR8" s="318"/>
      <c r="DS8" s="318"/>
      <c r="DT8" s="318"/>
      <c r="DU8" s="318"/>
      <c r="DV8" s="318"/>
      <c r="DW8" s="318"/>
      <c r="DX8" s="318"/>
      <c r="DY8" s="318"/>
      <c r="DZ8" s="318"/>
      <c r="EA8" s="318"/>
      <c r="EB8" s="318"/>
      <c r="EC8" s="318"/>
      <c r="ED8" s="318"/>
      <c r="EE8" s="318"/>
      <c r="EF8" s="318"/>
      <c r="EG8" s="318"/>
      <c r="EH8" s="318"/>
      <c r="EI8" s="318"/>
      <c r="EJ8" s="318"/>
      <c r="EK8" s="318"/>
      <c r="EL8" s="318"/>
      <c r="EM8" s="318"/>
      <c r="EN8" s="318"/>
      <c r="EO8" s="318"/>
      <c r="EP8" s="318"/>
      <c r="EQ8" s="318"/>
      <c r="ER8" s="318"/>
      <c r="ES8" s="318"/>
      <c r="ET8" s="318"/>
      <c r="EU8" s="318"/>
      <c r="EV8" s="318"/>
      <c r="EW8" s="318"/>
      <c r="EX8" s="318"/>
      <c r="EY8" s="318"/>
      <c r="EZ8" s="318"/>
      <c r="FA8" s="318"/>
      <c r="FB8" s="318"/>
      <c r="FC8" s="318"/>
      <c r="FD8" s="318"/>
      <c r="FE8" s="318"/>
      <c r="FF8" s="318"/>
      <c r="FG8" s="318"/>
      <c r="FH8" s="318"/>
      <c r="FI8" s="318"/>
      <c r="FJ8" s="318"/>
      <c r="FK8" s="318"/>
      <c r="FL8" s="318"/>
      <c r="FM8" s="318"/>
      <c r="FN8" s="318"/>
      <c r="FO8" s="318"/>
      <c r="FP8" s="318"/>
      <c r="FQ8" s="318"/>
      <c r="FR8" s="318"/>
      <c r="FS8" s="318"/>
      <c r="FT8" s="318"/>
      <c r="FU8" s="318"/>
      <c r="FV8" s="318"/>
      <c r="FW8" s="318"/>
      <c r="FX8" s="318"/>
      <c r="FY8" s="318"/>
      <c r="FZ8" s="318"/>
      <c r="GA8" s="318"/>
      <c r="GB8" s="318"/>
      <c r="GC8" s="318"/>
      <c r="GD8" s="318"/>
      <c r="GE8" s="318"/>
      <c r="GF8" s="318"/>
      <c r="GG8" s="318"/>
      <c r="GH8" s="318"/>
      <c r="GI8" s="318"/>
      <c r="GJ8" s="318"/>
      <c r="GK8" s="318"/>
      <c r="GL8" s="318"/>
      <c r="GM8" s="318"/>
      <c r="GN8" s="318"/>
      <c r="GO8" s="318"/>
      <c r="GP8" s="318"/>
      <c r="GQ8" s="318"/>
      <c r="GR8" s="318"/>
      <c r="GS8" s="318"/>
      <c r="GT8" s="318"/>
      <c r="GU8" s="318"/>
      <c r="GV8" s="318"/>
      <c r="GW8" s="318"/>
      <c r="GX8" s="318"/>
      <c r="GY8" s="318"/>
      <c r="GZ8" s="318"/>
      <c r="HA8" s="318"/>
      <c r="HB8" s="318"/>
      <c r="HC8" s="318"/>
      <c r="HD8" s="318"/>
      <c r="HE8" s="318"/>
      <c r="HF8" s="318"/>
      <c r="HG8" s="318"/>
      <c r="HH8" s="318"/>
      <c r="HI8" s="318"/>
      <c r="HJ8" s="318"/>
      <c r="HK8" s="318"/>
      <c r="HL8" s="318"/>
      <c r="HM8" s="318"/>
      <c r="HN8" s="318"/>
      <c r="HO8" s="318"/>
      <c r="HP8" s="318"/>
      <c r="HQ8" s="318"/>
      <c r="HR8" s="318"/>
      <c r="HS8" s="318"/>
      <c r="HT8" s="318"/>
      <c r="HU8" s="318"/>
      <c r="HV8" s="318"/>
      <c r="HW8" s="318"/>
      <c r="HX8" s="318"/>
      <c r="HY8" s="318"/>
      <c r="HZ8" s="318"/>
      <c r="IA8" s="318"/>
      <c r="IB8" s="318"/>
    </row>
    <row r="9" spans="1:236" ht="18.75" customHeight="1" x14ac:dyDescent="0.25">
      <c r="A9" s="545"/>
      <c r="B9" s="545"/>
      <c r="C9" s="545"/>
      <c r="D9" s="545"/>
      <c r="E9" s="545"/>
      <c r="F9" s="545"/>
      <c r="G9" s="545"/>
      <c r="H9" s="545"/>
      <c r="I9" s="549"/>
      <c r="J9" s="549"/>
      <c r="K9" s="548" t="s">
        <v>21</v>
      </c>
      <c r="L9" s="548" t="s">
        <v>31</v>
      </c>
      <c r="M9" s="548" t="s">
        <v>21</v>
      </c>
      <c r="N9" s="551" t="s">
        <v>662</v>
      </c>
      <c r="O9" s="553"/>
      <c r="P9" s="549"/>
      <c r="Q9" s="549"/>
      <c r="R9" s="549"/>
      <c r="S9" s="549"/>
      <c r="T9" s="549"/>
      <c r="U9" s="324"/>
      <c r="V9" s="549"/>
      <c r="W9" s="549"/>
      <c r="X9" s="558" t="s">
        <v>24</v>
      </c>
      <c r="Y9" s="558" t="s">
        <v>25</v>
      </c>
      <c r="Z9" s="549"/>
      <c r="AA9" s="549"/>
      <c r="AB9" s="549"/>
      <c r="AC9" s="549"/>
      <c r="AD9" s="612"/>
      <c r="AE9" s="566" t="s">
        <v>625</v>
      </c>
      <c r="AF9" s="566" t="s">
        <v>25</v>
      </c>
      <c r="AG9" s="566" t="s">
        <v>626</v>
      </c>
      <c r="AH9" s="549"/>
      <c r="AI9" s="549"/>
      <c r="AJ9" s="546"/>
      <c r="AK9" s="567"/>
      <c r="AL9" s="567"/>
      <c r="AM9" s="616"/>
      <c r="AN9" s="545"/>
      <c r="AO9" s="547"/>
      <c r="AP9" s="326"/>
      <c r="AQ9" s="318"/>
      <c r="AR9" s="318"/>
      <c r="AS9" s="318"/>
      <c r="AT9" s="318"/>
      <c r="AU9" s="318"/>
      <c r="AV9" s="318"/>
      <c r="AW9" s="318"/>
      <c r="AX9" s="318"/>
      <c r="AY9" s="318"/>
      <c r="AZ9" s="318"/>
      <c r="BA9" s="318"/>
      <c r="BB9" s="318"/>
      <c r="BC9" s="318"/>
      <c r="BD9" s="318"/>
      <c r="BE9" s="318"/>
      <c r="BF9" s="318"/>
      <c r="BG9" s="318"/>
      <c r="BH9" s="318"/>
      <c r="BI9" s="318"/>
      <c r="BJ9" s="318"/>
      <c r="BK9" s="318"/>
      <c r="BL9" s="318"/>
      <c r="BM9" s="318"/>
      <c r="BN9" s="318"/>
      <c r="BO9" s="318"/>
      <c r="BP9" s="318"/>
      <c r="BQ9" s="318"/>
      <c r="BR9" s="318"/>
      <c r="BS9" s="318"/>
      <c r="BT9" s="318"/>
      <c r="BU9" s="318"/>
      <c r="BV9" s="318"/>
      <c r="BW9" s="318"/>
      <c r="BX9" s="318"/>
      <c r="BY9" s="318"/>
      <c r="BZ9" s="318"/>
      <c r="CA9" s="318"/>
      <c r="CB9" s="318"/>
      <c r="CC9" s="318"/>
      <c r="CD9" s="318"/>
      <c r="CE9" s="318"/>
      <c r="CF9" s="318"/>
      <c r="CG9" s="318"/>
      <c r="CH9" s="318"/>
      <c r="CI9" s="318"/>
      <c r="CJ9" s="318"/>
      <c r="CK9" s="318"/>
      <c r="CL9" s="318"/>
      <c r="CM9" s="318"/>
      <c r="CN9" s="318"/>
      <c r="CO9" s="318"/>
      <c r="CP9" s="318"/>
      <c r="CQ9" s="318"/>
      <c r="CR9" s="318"/>
      <c r="CS9" s="318"/>
      <c r="CT9" s="318"/>
      <c r="CU9" s="318"/>
      <c r="CV9" s="318"/>
      <c r="CW9" s="318"/>
      <c r="CX9" s="318"/>
      <c r="CY9" s="318"/>
      <c r="CZ9" s="318"/>
      <c r="DA9" s="318"/>
      <c r="DB9" s="318"/>
      <c r="DC9" s="318"/>
      <c r="DD9" s="318"/>
      <c r="DE9" s="318"/>
      <c r="DF9" s="318"/>
      <c r="DG9" s="318"/>
      <c r="DH9" s="318"/>
      <c r="DI9" s="318"/>
      <c r="DJ9" s="318"/>
      <c r="DK9" s="318"/>
      <c r="DL9" s="318"/>
      <c r="DM9" s="318"/>
      <c r="DN9" s="318"/>
      <c r="DO9" s="318"/>
      <c r="DP9" s="318"/>
      <c r="DQ9" s="318"/>
      <c r="DR9" s="318"/>
      <c r="DS9" s="318"/>
      <c r="DT9" s="318"/>
      <c r="DU9" s="318"/>
      <c r="DV9" s="318"/>
      <c r="DW9" s="318"/>
      <c r="DX9" s="318"/>
      <c r="DY9" s="318"/>
      <c r="DZ9" s="318"/>
      <c r="EA9" s="318"/>
      <c r="EB9" s="318"/>
      <c r="EC9" s="318"/>
      <c r="ED9" s="318"/>
      <c r="EE9" s="318"/>
      <c r="EF9" s="318"/>
      <c r="EG9" s="318"/>
      <c r="EH9" s="318"/>
      <c r="EI9" s="318"/>
      <c r="EJ9" s="318"/>
      <c r="EK9" s="318"/>
      <c r="EL9" s="318"/>
      <c r="EM9" s="318"/>
      <c r="EN9" s="318"/>
      <c r="EO9" s="318"/>
      <c r="EP9" s="318"/>
      <c r="EQ9" s="318"/>
      <c r="ER9" s="318"/>
      <c r="ES9" s="318"/>
      <c r="ET9" s="318"/>
      <c r="EU9" s="318"/>
      <c r="EV9" s="318"/>
      <c r="EW9" s="318"/>
      <c r="EX9" s="318"/>
      <c r="EY9" s="318"/>
      <c r="EZ9" s="318"/>
      <c r="FA9" s="318"/>
      <c r="FB9" s="318"/>
      <c r="FC9" s="318"/>
      <c r="FD9" s="318"/>
      <c r="FE9" s="318"/>
      <c r="FF9" s="318"/>
      <c r="FG9" s="318"/>
      <c r="FH9" s="318"/>
      <c r="FI9" s="318"/>
      <c r="FJ9" s="318"/>
      <c r="FK9" s="318"/>
      <c r="FL9" s="318"/>
      <c r="FM9" s="318"/>
      <c r="FN9" s="318"/>
      <c r="FO9" s="318"/>
      <c r="FP9" s="318"/>
      <c r="FQ9" s="318"/>
      <c r="FR9" s="318"/>
      <c r="FS9" s="318"/>
      <c r="FT9" s="318"/>
      <c r="FU9" s="318"/>
      <c r="FV9" s="318"/>
      <c r="FW9" s="318"/>
      <c r="FX9" s="318"/>
      <c r="FY9" s="318"/>
      <c r="FZ9" s="318"/>
      <c r="GA9" s="318"/>
      <c r="GB9" s="318"/>
      <c r="GC9" s="318"/>
      <c r="GD9" s="318"/>
      <c r="GE9" s="318"/>
      <c r="GF9" s="318"/>
      <c r="GG9" s="318"/>
      <c r="GH9" s="318"/>
      <c r="GI9" s="318"/>
      <c r="GJ9" s="318"/>
      <c r="GK9" s="318"/>
      <c r="GL9" s="318"/>
      <c r="GM9" s="318"/>
      <c r="GN9" s="318"/>
      <c r="GO9" s="318"/>
      <c r="GP9" s="318"/>
      <c r="GQ9" s="318"/>
      <c r="GR9" s="318"/>
      <c r="GS9" s="318"/>
      <c r="GT9" s="318"/>
      <c r="GU9" s="318"/>
      <c r="GV9" s="318"/>
      <c r="GW9" s="318"/>
      <c r="GX9" s="318"/>
      <c r="GY9" s="318"/>
      <c r="GZ9" s="318"/>
      <c r="HA9" s="318"/>
      <c r="HB9" s="318"/>
      <c r="HC9" s="318"/>
      <c r="HD9" s="318"/>
      <c r="HE9" s="318"/>
      <c r="HF9" s="318"/>
      <c r="HG9" s="318"/>
      <c r="HH9" s="318"/>
      <c r="HI9" s="318"/>
      <c r="HJ9" s="318"/>
      <c r="HK9" s="318"/>
      <c r="HL9" s="318"/>
      <c r="HM9" s="318"/>
      <c r="HN9" s="318"/>
      <c r="HO9" s="318"/>
      <c r="HP9" s="318"/>
      <c r="HQ9" s="318"/>
      <c r="HR9" s="318"/>
      <c r="HS9" s="318"/>
      <c r="HT9" s="318"/>
      <c r="HU9" s="318"/>
      <c r="HV9" s="318"/>
      <c r="HW9" s="318"/>
      <c r="HX9" s="318"/>
      <c r="HY9" s="318"/>
      <c r="HZ9" s="318"/>
      <c r="IA9" s="318"/>
      <c r="IB9" s="318"/>
    </row>
    <row r="10" spans="1:236" ht="87" customHeight="1" x14ac:dyDescent="0.25">
      <c r="A10" s="545"/>
      <c r="B10" s="545"/>
      <c r="C10" s="545"/>
      <c r="D10" s="545"/>
      <c r="E10" s="545"/>
      <c r="F10" s="545"/>
      <c r="G10" s="545"/>
      <c r="H10" s="545"/>
      <c r="I10" s="550"/>
      <c r="J10" s="550"/>
      <c r="K10" s="550"/>
      <c r="L10" s="550"/>
      <c r="M10" s="550"/>
      <c r="N10" s="325" t="s">
        <v>669</v>
      </c>
      <c r="O10" s="325" t="s">
        <v>670</v>
      </c>
      <c r="P10" s="550"/>
      <c r="Q10" s="550"/>
      <c r="R10" s="550"/>
      <c r="S10" s="550"/>
      <c r="T10" s="550"/>
      <c r="U10" s="327"/>
      <c r="V10" s="550"/>
      <c r="W10" s="550"/>
      <c r="X10" s="559"/>
      <c r="Y10" s="559"/>
      <c r="Z10" s="550"/>
      <c r="AA10" s="550"/>
      <c r="AB10" s="550"/>
      <c r="AC10" s="550"/>
      <c r="AD10" s="613"/>
      <c r="AE10" s="568"/>
      <c r="AF10" s="568"/>
      <c r="AG10" s="568"/>
      <c r="AH10" s="550"/>
      <c r="AI10" s="550"/>
      <c r="AJ10" s="546"/>
      <c r="AK10" s="568"/>
      <c r="AL10" s="568"/>
      <c r="AM10" s="571"/>
      <c r="AN10" s="545"/>
      <c r="AO10" s="547"/>
      <c r="AP10" s="318"/>
      <c r="AQ10" s="328"/>
      <c r="AR10" s="328"/>
      <c r="AS10" s="318"/>
      <c r="AT10" s="329"/>
      <c r="AU10" s="318"/>
      <c r="AV10" s="318"/>
      <c r="AW10" s="318"/>
      <c r="AX10" s="318"/>
      <c r="AY10" s="318"/>
      <c r="AZ10" s="318"/>
      <c r="BA10" s="318"/>
      <c r="BB10" s="318"/>
      <c r="BC10" s="318"/>
      <c r="BD10" s="318"/>
      <c r="BE10" s="318"/>
      <c r="BF10" s="318"/>
      <c r="BG10" s="318"/>
      <c r="BH10" s="318"/>
      <c r="BI10" s="318"/>
      <c r="BJ10" s="318"/>
      <c r="BK10" s="318"/>
      <c r="BL10" s="318"/>
      <c r="BM10" s="318"/>
      <c r="BN10" s="318"/>
      <c r="BO10" s="318"/>
      <c r="BP10" s="318"/>
      <c r="BQ10" s="318"/>
      <c r="BR10" s="318"/>
      <c r="BS10" s="318"/>
      <c r="BT10" s="318"/>
      <c r="BU10" s="318"/>
      <c r="BV10" s="318"/>
      <c r="BW10" s="318"/>
      <c r="BX10" s="318"/>
      <c r="BY10" s="318"/>
      <c r="BZ10" s="318"/>
      <c r="CA10" s="318"/>
      <c r="CB10" s="318"/>
      <c r="CC10" s="318"/>
      <c r="CD10" s="318"/>
      <c r="CE10" s="318"/>
      <c r="CF10" s="318"/>
      <c r="CG10" s="318"/>
      <c r="CH10" s="318"/>
      <c r="CI10" s="318"/>
      <c r="CJ10" s="318"/>
      <c r="CK10" s="318"/>
      <c r="CL10" s="318"/>
      <c r="CM10" s="318"/>
      <c r="CN10" s="318"/>
      <c r="CO10" s="318"/>
      <c r="CP10" s="318"/>
      <c r="CQ10" s="318"/>
      <c r="CR10" s="318"/>
      <c r="CS10" s="318"/>
      <c r="CT10" s="318"/>
      <c r="CU10" s="318"/>
      <c r="CV10" s="318"/>
      <c r="CW10" s="318"/>
      <c r="CX10" s="318"/>
      <c r="CY10" s="318"/>
      <c r="CZ10" s="318"/>
      <c r="DA10" s="318"/>
      <c r="DB10" s="318"/>
      <c r="DC10" s="318"/>
      <c r="DD10" s="318"/>
      <c r="DE10" s="318"/>
      <c r="DF10" s="318"/>
      <c r="DG10" s="318"/>
      <c r="DH10" s="318"/>
      <c r="DI10" s="318"/>
      <c r="DJ10" s="318"/>
      <c r="DK10" s="318"/>
      <c r="DL10" s="318"/>
      <c r="DM10" s="318"/>
      <c r="DN10" s="318"/>
      <c r="DO10" s="318"/>
      <c r="DP10" s="318"/>
      <c r="DQ10" s="318"/>
      <c r="DR10" s="318"/>
      <c r="DS10" s="318"/>
      <c r="DT10" s="318"/>
      <c r="DU10" s="318"/>
      <c r="DV10" s="318"/>
      <c r="DW10" s="318"/>
      <c r="DX10" s="318"/>
      <c r="DY10" s="318"/>
      <c r="DZ10" s="318"/>
      <c r="EA10" s="318"/>
      <c r="EB10" s="318"/>
      <c r="EC10" s="318"/>
      <c r="ED10" s="318"/>
      <c r="EE10" s="318"/>
      <c r="EF10" s="318"/>
      <c r="EG10" s="318"/>
      <c r="EH10" s="318"/>
      <c r="EI10" s="318"/>
      <c r="EJ10" s="318"/>
      <c r="EK10" s="318"/>
      <c r="EL10" s="318"/>
      <c r="EM10" s="318"/>
      <c r="EN10" s="318"/>
      <c r="EO10" s="318"/>
      <c r="EP10" s="318"/>
      <c r="EQ10" s="318"/>
      <c r="ER10" s="318"/>
      <c r="ES10" s="318"/>
      <c r="ET10" s="318"/>
      <c r="EU10" s="318"/>
      <c r="EV10" s="318"/>
      <c r="EW10" s="318"/>
      <c r="EX10" s="318"/>
      <c r="EY10" s="318"/>
      <c r="EZ10" s="318"/>
      <c r="FA10" s="318"/>
      <c r="FB10" s="318"/>
      <c r="FC10" s="318"/>
      <c r="FD10" s="318"/>
      <c r="FE10" s="318"/>
      <c r="FF10" s="318"/>
      <c r="FG10" s="318"/>
      <c r="FH10" s="318"/>
      <c r="FI10" s="318"/>
      <c r="FJ10" s="318"/>
      <c r="FK10" s="318"/>
      <c r="FL10" s="318"/>
      <c r="FM10" s="318"/>
      <c r="FN10" s="318"/>
      <c r="FO10" s="318"/>
      <c r="FP10" s="318"/>
      <c r="FQ10" s="318"/>
      <c r="FR10" s="318"/>
      <c r="FS10" s="318"/>
      <c r="FT10" s="318"/>
      <c r="FU10" s="318"/>
      <c r="FV10" s="318"/>
      <c r="FW10" s="318"/>
      <c r="FX10" s="318"/>
      <c r="FY10" s="318"/>
      <c r="FZ10" s="318"/>
      <c r="GA10" s="318"/>
      <c r="GB10" s="318"/>
      <c r="GC10" s="318"/>
      <c r="GD10" s="318"/>
      <c r="GE10" s="318"/>
      <c r="GF10" s="318"/>
      <c r="GG10" s="318"/>
      <c r="GH10" s="318"/>
      <c r="GI10" s="318"/>
      <c r="GJ10" s="318"/>
      <c r="GK10" s="318"/>
      <c r="GL10" s="318"/>
      <c r="GM10" s="318"/>
      <c r="GN10" s="318"/>
      <c r="GO10" s="318"/>
      <c r="GP10" s="318"/>
      <c r="GQ10" s="318"/>
      <c r="GR10" s="318"/>
      <c r="GS10" s="318"/>
      <c r="GT10" s="318"/>
      <c r="GU10" s="318"/>
      <c r="GV10" s="318"/>
      <c r="GW10" s="318"/>
      <c r="GX10" s="318"/>
      <c r="GY10" s="318"/>
      <c r="GZ10" s="318"/>
      <c r="HA10" s="318"/>
      <c r="HB10" s="318"/>
      <c r="HC10" s="318"/>
      <c r="HD10" s="318"/>
      <c r="HE10" s="318"/>
      <c r="HF10" s="318"/>
      <c r="HG10" s="318"/>
      <c r="HH10" s="318"/>
      <c r="HI10" s="318"/>
      <c r="HJ10" s="318"/>
      <c r="HK10" s="318"/>
      <c r="HL10" s="318"/>
      <c r="HM10" s="318"/>
      <c r="HN10" s="318"/>
      <c r="HO10" s="318"/>
      <c r="HP10" s="318"/>
      <c r="HQ10" s="318"/>
      <c r="HR10" s="318"/>
      <c r="HS10" s="318"/>
      <c r="HT10" s="318"/>
      <c r="HU10" s="318"/>
      <c r="HV10" s="318"/>
      <c r="HW10" s="318"/>
      <c r="HX10" s="318"/>
      <c r="HY10" s="318"/>
      <c r="HZ10" s="318"/>
      <c r="IA10" s="318"/>
      <c r="IB10" s="318"/>
    </row>
    <row r="11" spans="1:236" ht="27.75" customHeight="1" x14ac:dyDescent="0.25">
      <c r="A11" s="198">
        <v>1</v>
      </c>
      <c r="B11" s="209">
        <v>2</v>
      </c>
      <c r="C11" s="209"/>
      <c r="D11" s="209"/>
      <c r="E11" s="209"/>
      <c r="F11" s="209"/>
      <c r="G11" s="209">
        <v>3</v>
      </c>
      <c r="H11" s="209">
        <v>4</v>
      </c>
      <c r="I11" s="209">
        <v>5</v>
      </c>
      <c r="J11" s="209"/>
      <c r="K11" s="209">
        <v>8</v>
      </c>
      <c r="L11" s="209"/>
      <c r="M11" s="209"/>
      <c r="N11" s="209"/>
      <c r="O11" s="209"/>
      <c r="P11" s="209">
        <v>9</v>
      </c>
      <c r="Q11" s="209">
        <v>632564</v>
      </c>
      <c r="R11" s="209"/>
      <c r="S11" s="209"/>
      <c r="T11" s="209">
        <v>729900</v>
      </c>
      <c r="U11" s="209"/>
      <c r="V11" s="209"/>
      <c r="W11" s="209">
        <v>12</v>
      </c>
      <c r="X11" s="209"/>
      <c r="Y11" s="209"/>
      <c r="Z11" s="209"/>
      <c r="AA11" s="209"/>
      <c r="AB11" s="209">
        <v>6</v>
      </c>
      <c r="AC11" s="209">
        <v>7</v>
      </c>
      <c r="AD11" s="209">
        <v>11</v>
      </c>
      <c r="AE11" s="209">
        <v>12</v>
      </c>
      <c r="AF11" s="209">
        <v>13</v>
      </c>
      <c r="AG11" s="209">
        <v>14</v>
      </c>
      <c r="AH11" s="209"/>
      <c r="AI11" s="209"/>
      <c r="AJ11" s="209">
        <v>15</v>
      </c>
      <c r="AK11" s="209">
        <v>16</v>
      </c>
      <c r="AL11" s="209">
        <v>17</v>
      </c>
      <c r="AM11" s="330">
        <v>18</v>
      </c>
      <c r="AN11" s="299">
        <v>19</v>
      </c>
      <c r="AO11" s="331">
        <v>13</v>
      </c>
      <c r="AP11" s="318"/>
      <c r="AQ11" s="332"/>
      <c r="AR11" s="332"/>
      <c r="AS11" s="318"/>
      <c r="AT11" s="318"/>
      <c r="AU11" s="318"/>
      <c r="AV11" s="318"/>
      <c r="AW11" s="318"/>
      <c r="AX11" s="318"/>
      <c r="AY11" s="318"/>
      <c r="AZ11" s="318"/>
      <c r="BA11" s="318"/>
      <c r="BB11" s="318"/>
      <c r="BC11" s="318"/>
      <c r="BD11" s="318"/>
      <c r="BE11" s="318"/>
      <c r="BF11" s="318"/>
      <c r="BG11" s="318"/>
      <c r="BH11" s="318"/>
      <c r="BI11" s="318"/>
      <c r="BJ11" s="318"/>
      <c r="BK11" s="318"/>
      <c r="BL11" s="318"/>
      <c r="BM11" s="318"/>
      <c r="BN11" s="318"/>
      <c r="BO11" s="318"/>
      <c r="BP11" s="318"/>
      <c r="BQ11" s="318"/>
      <c r="BR11" s="318"/>
      <c r="BS11" s="318"/>
      <c r="BT11" s="318"/>
      <c r="BU11" s="318"/>
      <c r="BV11" s="318"/>
      <c r="BW11" s="318"/>
      <c r="BX11" s="318"/>
      <c r="BY11" s="318"/>
      <c r="BZ11" s="318"/>
      <c r="CA11" s="318"/>
      <c r="CB11" s="318"/>
      <c r="CC11" s="318"/>
      <c r="CD11" s="318"/>
      <c r="CE11" s="318"/>
      <c r="CF11" s="318"/>
      <c r="CG11" s="318"/>
      <c r="CH11" s="318"/>
      <c r="CI11" s="318"/>
      <c r="CJ11" s="318"/>
      <c r="CK11" s="318"/>
      <c r="CL11" s="318"/>
      <c r="CM11" s="318"/>
      <c r="CN11" s="318"/>
      <c r="CO11" s="318"/>
      <c r="CP11" s="318"/>
      <c r="CQ11" s="318"/>
      <c r="CR11" s="318"/>
      <c r="CS11" s="318"/>
      <c r="CT11" s="318"/>
      <c r="CU11" s="318"/>
      <c r="CV11" s="318"/>
      <c r="CW11" s="318"/>
      <c r="CX11" s="318"/>
      <c r="CY11" s="318"/>
      <c r="CZ11" s="318"/>
      <c r="DA11" s="318"/>
      <c r="DB11" s="318"/>
      <c r="DC11" s="318"/>
      <c r="DD11" s="318"/>
      <c r="DE11" s="318"/>
      <c r="DF11" s="318"/>
      <c r="DG11" s="318"/>
      <c r="DH11" s="318"/>
      <c r="DI11" s="318"/>
      <c r="DJ11" s="318"/>
      <c r="DK11" s="318"/>
      <c r="DL11" s="318"/>
      <c r="DM11" s="318"/>
      <c r="DN11" s="318"/>
      <c r="DO11" s="318"/>
      <c r="DP11" s="318"/>
      <c r="DQ11" s="318"/>
      <c r="DR11" s="318"/>
      <c r="DS11" s="318"/>
      <c r="DT11" s="318"/>
      <c r="DU11" s="318"/>
      <c r="DV11" s="318"/>
      <c r="DW11" s="318"/>
      <c r="DX11" s="318"/>
      <c r="DY11" s="318"/>
      <c r="DZ11" s="318"/>
      <c r="EA11" s="318"/>
      <c r="EB11" s="318"/>
      <c r="EC11" s="318"/>
      <c r="ED11" s="318"/>
      <c r="EE11" s="318"/>
      <c r="EF11" s="318"/>
      <c r="EG11" s="318"/>
      <c r="EH11" s="318"/>
      <c r="EI11" s="318"/>
      <c r="EJ11" s="318"/>
      <c r="EK11" s="318"/>
      <c r="EL11" s="318"/>
      <c r="EM11" s="318"/>
      <c r="EN11" s="318"/>
      <c r="EO11" s="318"/>
      <c r="EP11" s="318"/>
      <c r="EQ11" s="318"/>
      <c r="ER11" s="318"/>
      <c r="ES11" s="318"/>
      <c r="ET11" s="318"/>
      <c r="EU11" s="318"/>
      <c r="EV11" s="318"/>
      <c r="EW11" s="318"/>
      <c r="EX11" s="318"/>
      <c r="EY11" s="318"/>
      <c r="EZ11" s="318"/>
      <c r="FA11" s="318"/>
      <c r="FB11" s="318"/>
      <c r="FC11" s="318"/>
      <c r="FD11" s="318"/>
      <c r="FE11" s="318"/>
      <c r="FF11" s="318"/>
      <c r="FG11" s="318"/>
      <c r="FH11" s="318"/>
      <c r="FI11" s="318"/>
      <c r="FJ11" s="318"/>
      <c r="FK11" s="318"/>
      <c r="FL11" s="318"/>
      <c r="FM11" s="318"/>
      <c r="FN11" s="318"/>
      <c r="FO11" s="318"/>
      <c r="FP11" s="318"/>
      <c r="FQ11" s="318"/>
      <c r="FR11" s="318"/>
      <c r="FS11" s="318"/>
      <c r="FT11" s="318"/>
      <c r="FU11" s="318"/>
      <c r="FV11" s="318"/>
      <c r="FW11" s="318"/>
      <c r="FX11" s="318"/>
      <c r="FY11" s="318"/>
      <c r="FZ11" s="318"/>
      <c r="GA11" s="318"/>
      <c r="GB11" s="318"/>
      <c r="GC11" s="318"/>
      <c r="GD11" s="318"/>
      <c r="GE11" s="318"/>
      <c r="GF11" s="318"/>
      <c r="GG11" s="318"/>
      <c r="GH11" s="318"/>
      <c r="GI11" s="318"/>
      <c r="GJ11" s="318"/>
      <c r="GK11" s="318"/>
      <c r="GL11" s="318"/>
      <c r="GM11" s="318"/>
      <c r="GN11" s="318"/>
      <c r="GO11" s="318"/>
      <c r="GP11" s="318"/>
      <c r="GQ11" s="318"/>
      <c r="GR11" s="318"/>
      <c r="GS11" s="318"/>
      <c r="GT11" s="318"/>
      <c r="GU11" s="318"/>
      <c r="GV11" s="318"/>
      <c r="GW11" s="318"/>
      <c r="GX11" s="318"/>
      <c r="GY11" s="318"/>
      <c r="GZ11" s="318"/>
      <c r="HA11" s="318"/>
      <c r="HB11" s="318"/>
      <c r="HC11" s="318"/>
      <c r="HD11" s="318"/>
      <c r="HE11" s="318"/>
      <c r="HF11" s="318"/>
      <c r="HG11" s="318"/>
      <c r="HH11" s="318"/>
      <c r="HI11" s="318"/>
      <c r="HJ11" s="318"/>
      <c r="HK11" s="318"/>
      <c r="HL11" s="318"/>
      <c r="HM11" s="318"/>
      <c r="HN11" s="318"/>
      <c r="HO11" s="318"/>
      <c r="HP11" s="318"/>
      <c r="HQ11" s="318"/>
      <c r="HR11" s="318"/>
      <c r="HS11" s="318"/>
      <c r="HT11" s="318"/>
      <c r="HU11" s="318"/>
      <c r="HV11" s="318"/>
      <c r="HW11" s="318"/>
      <c r="HX11" s="318"/>
      <c r="HY11" s="318"/>
      <c r="HZ11" s="318"/>
      <c r="IA11" s="318"/>
      <c r="IB11" s="318"/>
    </row>
    <row r="12" spans="1:236" ht="45.75" customHeight="1" x14ac:dyDescent="0.25">
      <c r="A12" s="198"/>
      <c r="B12" s="219" t="s">
        <v>65</v>
      </c>
      <c r="C12" s="209"/>
      <c r="D12" s="209"/>
      <c r="E12" s="209"/>
      <c r="F12" s="209"/>
      <c r="G12" s="209"/>
      <c r="H12" s="333">
        <f>H13</f>
        <v>14900</v>
      </c>
      <c r="I12" s="333">
        <f t="shared" ref="I12:AM12" si="0">I13</f>
        <v>0</v>
      </c>
      <c r="J12" s="333">
        <f t="shared" si="0"/>
        <v>0</v>
      </c>
      <c r="K12" s="333">
        <f t="shared" si="0"/>
        <v>0</v>
      </c>
      <c r="L12" s="333">
        <f t="shared" si="0"/>
        <v>0</v>
      </c>
      <c r="M12" s="333">
        <f t="shared" si="0"/>
        <v>0</v>
      </c>
      <c r="N12" s="333">
        <f t="shared" si="0"/>
        <v>0</v>
      </c>
      <c r="O12" s="333">
        <f t="shared" si="0"/>
        <v>0</v>
      </c>
      <c r="P12" s="333">
        <f t="shared" si="0"/>
        <v>0</v>
      </c>
      <c r="Q12" s="333">
        <f t="shared" si="0"/>
        <v>0</v>
      </c>
      <c r="R12" s="333">
        <f t="shared" si="0"/>
        <v>0</v>
      </c>
      <c r="S12" s="333">
        <f t="shared" si="0"/>
        <v>0</v>
      </c>
      <c r="T12" s="333">
        <f t="shared" si="0"/>
        <v>0</v>
      </c>
      <c r="U12" s="333">
        <f t="shared" si="0"/>
        <v>0</v>
      </c>
      <c r="V12" s="333">
        <f t="shared" si="0"/>
        <v>0</v>
      </c>
      <c r="W12" s="333">
        <f t="shared" si="0"/>
        <v>0</v>
      </c>
      <c r="X12" s="333">
        <f t="shared" si="0"/>
        <v>0</v>
      </c>
      <c r="Y12" s="333">
        <f t="shared" si="0"/>
        <v>0</v>
      </c>
      <c r="Z12" s="333">
        <f t="shared" si="0"/>
        <v>0</v>
      </c>
      <c r="AA12" s="333">
        <f t="shared" si="0"/>
        <v>0</v>
      </c>
      <c r="AB12" s="333">
        <f t="shared" si="0"/>
        <v>0</v>
      </c>
      <c r="AC12" s="333">
        <f t="shared" si="0"/>
        <v>3160</v>
      </c>
      <c r="AD12" s="333">
        <f t="shared" si="0"/>
        <v>3000</v>
      </c>
      <c r="AE12" s="333">
        <f t="shared" si="0"/>
        <v>0</v>
      </c>
      <c r="AF12" s="333">
        <f t="shared" si="0"/>
        <v>0</v>
      </c>
      <c r="AG12" s="333">
        <f t="shared" si="0"/>
        <v>0</v>
      </c>
      <c r="AH12" s="333">
        <f t="shared" si="0"/>
        <v>0</v>
      </c>
      <c r="AI12" s="333">
        <f t="shared" si="0"/>
        <v>0</v>
      </c>
      <c r="AJ12" s="333">
        <f t="shared" si="0"/>
        <v>3160</v>
      </c>
      <c r="AK12" s="333">
        <f t="shared" si="0"/>
        <v>0</v>
      </c>
      <c r="AL12" s="333">
        <f t="shared" si="0"/>
        <v>0</v>
      </c>
      <c r="AM12" s="333">
        <f t="shared" si="0"/>
        <v>0</v>
      </c>
      <c r="AN12" s="299"/>
      <c r="AO12" s="331"/>
      <c r="AP12" s="329"/>
      <c r="AQ12" s="332"/>
      <c r="AR12" s="332"/>
      <c r="AS12" s="318"/>
      <c r="AT12" s="318"/>
      <c r="AU12" s="329"/>
      <c r="AV12" s="318"/>
      <c r="AW12" s="329"/>
      <c r="AX12" s="318"/>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318"/>
      <c r="BU12" s="318"/>
      <c r="BV12" s="318"/>
      <c r="BW12" s="318"/>
      <c r="BX12" s="318"/>
      <c r="BY12" s="318"/>
      <c r="BZ12" s="318"/>
      <c r="CA12" s="318"/>
      <c r="CB12" s="318"/>
      <c r="CC12" s="318"/>
      <c r="CD12" s="318"/>
      <c r="CE12" s="318"/>
      <c r="CF12" s="318"/>
      <c r="CG12" s="318"/>
      <c r="CH12" s="318"/>
      <c r="CI12" s="318"/>
      <c r="CJ12" s="318"/>
      <c r="CK12" s="318"/>
      <c r="CL12" s="318"/>
      <c r="CM12" s="318"/>
      <c r="CN12" s="318"/>
      <c r="CO12" s="318"/>
      <c r="CP12" s="318"/>
      <c r="CQ12" s="318"/>
      <c r="CR12" s="318"/>
      <c r="CS12" s="318"/>
      <c r="CT12" s="318"/>
      <c r="CU12" s="318"/>
      <c r="CV12" s="318"/>
      <c r="CW12" s="318"/>
      <c r="CX12" s="318"/>
      <c r="CY12" s="318"/>
      <c r="CZ12" s="318"/>
      <c r="DA12" s="318"/>
      <c r="DB12" s="318"/>
      <c r="DC12" s="318"/>
      <c r="DD12" s="318"/>
      <c r="DE12" s="318"/>
      <c r="DF12" s="318"/>
      <c r="DG12" s="318"/>
      <c r="DH12" s="318"/>
      <c r="DI12" s="318"/>
      <c r="DJ12" s="318"/>
      <c r="DK12" s="318"/>
      <c r="DL12" s="318"/>
      <c r="DM12" s="318"/>
      <c r="DN12" s="318"/>
      <c r="DO12" s="318"/>
      <c r="DP12" s="318"/>
      <c r="DQ12" s="318"/>
      <c r="DR12" s="318"/>
      <c r="DS12" s="318"/>
      <c r="DT12" s="318"/>
      <c r="DU12" s="318"/>
      <c r="DV12" s="318"/>
      <c r="DW12" s="318"/>
      <c r="DX12" s="318"/>
      <c r="DY12" s="318"/>
      <c r="DZ12" s="318"/>
      <c r="EA12" s="318"/>
      <c r="EB12" s="318"/>
      <c r="EC12" s="318"/>
      <c r="ED12" s="318"/>
      <c r="EE12" s="318"/>
      <c r="EF12" s="318"/>
      <c r="EG12" s="318"/>
      <c r="EH12" s="318"/>
      <c r="EI12" s="318"/>
      <c r="EJ12" s="318"/>
      <c r="EK12" s="318"/>
      <c r="EL12" s="318"/>
      <c r="EM12" s="318"/>
      <c r="EN12" s="318"/>
      <c r="EO12" s="318"/>
      <c r="EP12" s="318"/>
      <c r="EQ12" s="318"/>
      <c r="ER12" s="318"/>
      <c r="ES12" s="318"/>
      <c r="ET12" s="318"/>
      <c r="EU12" s="318"/>
      <c r="EV12" s="318"/>
      <c r="EW12" s="318"/>
      <c r="EX12" s="318"/>
      <c r="EY12" s="318"/>
      <c r="EZ12" s="318"/>
      <c r="FA12" s="318"/>
      <c r="FB12" s="318"/>
      <c r="FC12" s="318"/>
      <c r="FD12" s="318"/>
      <c r="FE12" s="318"/>
      <c r="FF12" s="318"/>
      <c r="FG12" s="318"/>
      <c r="FH12" s="318"/>
      <c r="FI12" s="318"/>
      <c r="FJ12" s="318"/>
      <c r="FK12" s="318"/>
      <c r="FL12" s="318"/>
      <c r="FM12" s="318"/>
      <c r="FN12" s="318"/>
      <c r="FO12" s="318"/>
      <c r="FP12" s="318"/>
      <c r="FQ12" s="318"/>
      <c r="FR12" s="318"/>
      <c r="FS12" s="318"/>
      <c r="FT12" s="318"/>
      <c r="FU12" s="318"/>
      <c r="FV12" s="318"/>
      <c r="FW12" s="318"/>
      <c r="FX12" s="318"/>
      <c r="FY12" s="318"/>
      <c r="FZ12" s="318"/>
      <c r="GA12" s="318"/>
      <c r="GB12" s="318"/>
      <c r="GC12" s="318"/>
      <c r="GD12" s="318"/>
      <c r="GE12" s="318"/>
      <c r="GF12" s="318"/>
      <c r="GG12" s="318"/>
      <c r="GH12" s="318"/>
      <c r="GI12" s="318"/>
      <c r="GJ12" s="318"/>
      <c r="GK12" s="318"/>
      <c r="GL12" s="318"/>
      <c r="GM12" s="318"/>
      <c r="GN12" s="318"/>
      <c r="GO12" s="318"/>
      <c r="GP12" s="318"/>
      <c r="GQ12" s="318"/>
      <c r="GR12" s="318"/>
      <c r="GS12" s="318"/>
      <c r="GT12" s="318"/>
      <c r="GU12" s="318"/>
      <c r="GV12" s="318"/>
      <c r="GW12" s="318"/>
      <c r="GX12" s="318"/>
      <c r="GY12" s="318"/>
      <c r="GZ12" s="318"/>
      <c r="HA12" s="318"/>
      <c r="HB12" s="318"/>
      <c r="HC12" s="318"/>
      <c r="HD12" s="318"/>
      <c r="HE12" s="318"/>
      <c r="HF12" s="318"/>
      <c r="HG12" s="318"/>
      <c r="HH12" s="318"/>
      <c r="HI12" s="318"/>
      <c r="HJ12" s="318"/>
      <c r="HK12" s="318"/>
      <c r="HL12" s="318"/>
      <c r="HM12" s="318"/>
      <c r="HN12" s="318"/>
      <c r="HO12" s="318"/>
      <c r="HP12" s="318"/>
      <c r="HQ12" s="318"/>
      <c r="HR12" s="318"/>
      <c r="HS12" s="318"/>
      <c r="HT12" s="318"/>
      <c r="HU12" s="318"/>
      <c r="HV12" s="318"/>
      <c r="HW12" s="318"/>
      <c r="HX12" s="318"/>
      <c r="HY12" s="318"/>
      <c r="HZ12" s="318"/>
      <c r="IA12" s="318"/>
      <c r="IB12" s="318"/>
    </row>
    <row r="13" spans="1:236" s="419" customFormat="1" ht="58.5" customHeight="1" x14ac:dyDescent="0.25">
      <c r="A13" s="413" t="s">
        <v>37</v>
      </c>
      <c r="B13" s="414" t="s">
        <v>754</v>
      </c>
      <c r="C13" s="399"/>
      <c r="D13" s="399"/>
      <c r="E13" s="399"/>
      <c r="F13" s="399"/>
      <c r="G13" s="401"/>
      <c r="H13" s="415">
        <f>H14</f>
        <v>14900</v>
      </c>
      <c r="I13" s="415">
        <f t="shared" ref="I13:AM13" si="1">I14</f>
        <v>0</v>
      </c>
      <c r="J13" s="415">
        <f t="shared" si="1"/>
        <v>0</v>
      </c>
      <c r="K13" s="415">
        <f t="shared" si="1"/>
        <v>0</v>
      </c>
      <c r="L13" s="415">
        <f t="shared" si="1"/>
        <v>0</v>
      </c>
      <c r="M13" s="415">
        <f t="shared" si="1"/>
        <v>0</v>
      </c>
      <c r="N13" s="415">
        <f t="shared" si="1"/>
        <v>0</v>
      </c>
      <c r="O13" s="415">
        <f t="shared" si="1"/>
        <v>0</v>
      </c>
      <c r="P13" s="415">
        <f t="shared" si="1"/>
        <v>0</v>
      </c>
      <c r="Q13" s="415">
        <f t="shared" si="1"/>
        <v>0</v>
      </c>
      <c r="R13" s="415">
        <f t="shared" si="1"/>
        <v>0</v>
      </c>
      <c r="S13" s="415">
        <f t="shared" si="1"/>
        <v>0</v>
      </c>
      <c r="T13" s="415">
        <f t="shared" si="1"/>
        <v>0</v>
      </c>
      <c r="U13" s="415">
        <f t="shared" si="1"/>
        <v>0</v>
      </c>
      <c r="V13" s="415">
        <f t="shared" si="1"/>
        <v>0</v>
      </c>
      <c r="W13" s="415">
        <f t="shared" si="1"/>
        <v>0</v>
      </c>
      <c r="X13" s="415">
        <f t="shared" si="1"/>
        <v>0</v>
      </c>
      <c r="Y13" s="415">
        <f t="shared" si="1"/>
        <v>0</v>
      </c>
      <c r="Z13" s="415">
        <f t="shared" si="1"/>
        <v>0</v>
      </c>
      <c r="AA13" s="415">
        <f t="shared" si="1"/>
        <v>0</v>
      </c>
      <c r="AB13" s="415">
        <f t="shared" si="1"/>
        <v>0</v>
      </c>
      <c r="AC13" s="415">
        <f t="shared" si="1"/>
        <v>3160</v>
      </c>
      <c r="AD13" s="415">
        <f t="shared" si="1"/>
        <v>3000</v>
      </c>
      <c r="AE13" s="415">
        <f t="shared" si="1"/>
        <v>0</v>
      </c>
      <c r="AF13" s="415">
        <f t="shared" si="1"/>
        <v>0</v>
      </c>
      <c r="AG13" s="415">
        <f t="shared" si="1"/>
        <v>0</v>
      </c>
      <c r="AH13" s="415"/>
      <c r="AI13" s="415"/>
      <c r="AJ13" s="415">
        <f t="shared" si="1"/>
        <v>3160</v>
      </c>
      <c r="AK13" s="415">
        <f t="shared" si="1"/>
        <v>0</v>
      </c>
      <c r="AL13" s="415">
        <f t="shared" si="1"/>
        <v>0</v>
      </c>
      <c r="AM13" s="415">
        <f t="shared" si="1"/>
        <v>0</v>
      </c>
      <c r="AN13" s="421"/>
      <c r="AP13" s="329"/>
      <c r="AR13" s="420"/>
    </row>
    <row r="14" spans="1:236" ht="102.75" customHeight="1" x14ac:dyDescent="0.25">
      <c r="A14" s="369">
        <v>1</v>
      </c>
      <c r="B14" s="384" t="s">
        <v>607</v>
      </c>
      <c r="C14" s="370"/>
      <c r="D14" s="370"/>
      <c r="E14" s="370"/>
      <c r="F14" s="370"/>
      <c r="G14" s="361" t="s">
        <v>608</v>
      </c>
      <c r="H14" s="387">
        <v>14900</v>
      </c>
      <c r="I14" s="387"/>
      <c r="J14" s="371"/>
      <c r="K14" s="387"/>
      <c r="L14" s="387"/>
      <c r="M14" s="387"/>
      <c r="N14" s="387"/>
      <c r="O14" s="387"/>
      <c r="P14" s="387"/>
      <c r="Q14" s="387"/>
      <c r="R14" s="387"/>
      <c r="S14" s="387"/>
      <c r="T14" s="353"/>
      <c r="U14" s="375"/>
      <c r="V14" s="387"/>
      <c r="W14" s="387"/>
      <c r="X14" s="387"/>
      <c r="Y14" s="387"/>
      <c r="Z14" s="353"/>
      <c r="AA14" s="353"/>
      <c r="AB14" s="387"/>
      <c r="AC14" s="387">
        <v>3160</v>
      </c>
      <c r="AD14" s="353">
        <v>3000</v>
      </c>
      <c r="AE14" s="387"/>
      <c r="AF14" s="387"/>
      <c r="AG14" s="387"/>
      <c r="AH14" s="387">
        <v>160</v>
      </c>
      <c r="AI14" s="387"/>
      <c r="AJ14" s="353">
        <v>3160</v>
      </c>
      <c r="AK14" s="387"/>
      <c r="AL14" s="387"/>
      <c r="AM14" s="387"/>
      <c r="AN14" s="421"/>
      <c r="AP14" s="329"/>
      <c r="AR14" s="349"/>
    </row>
    <row r="18" spans="30:30" x14ac:dyDescent="0.25">
      <c r="AD18" s="423" t="e">
        <f>#REF!+#REF!</f>
        <v>#REF!</v>
      </c>
    </row>
  </sheetData>
  <mergeCells count="60">
    <mergeCell ref="K7:O7"/>
    <mergeCell ref="AI7:AI10"/>
    <mergeCell ref="AC5:AC10"/>
    <mergeCell ref="AD5:AG7"/>
    <mergeCell ref="AH5:AI6"/>
    <mergeCell ref="AH7:AH10"/>
    <mergeCell ref="AE9:AE10"/>
    <mergeCell ref="AF9:AF10"/>
    <mergeCell ref="AG9:AG10"/>
    <mergeCell ref="AD8:AD10"/>
    <mergeCell ref="AE8:AG8"/>
    <mergeCell ref="K9:K10"/>
    <mergeCell ref="L9:L10"/>
    <mergeCell ref="M9:M10"/>
    <mergeCell ref="N9:O9"/>
    <mergeCell ref="X9:X10"/>
    <mergeCell ref="Q8:Q10"/>
    <mergeCell ref="S8:S10"/>
    <mergeCell ref="W8:W10"/>
    <mergeCell ref="X8:Y8"/>
    <mergeCell ref="Y9:Y10"/>
    <mergeCell ref="W6:Y7"/>
    <mergeCell ref="AK8:AK10"/>
    <mergeCell ref="AL8:AL10"/>
    <mergeCell ref="AM8:AM10"/>
    <mergeCell ref="AJ6:AJ10"/>
    <mergeCell ref="AK6:AM7"/>
    <mergeCell ref="AB6:AB10"/>
    <mergeCell ref="H6:I7"/>
    <mergeCell ref="J6:J10"/>
    <mergeCell ref="K6:Q6"/>
    <mergeCell ref="AA5:AA10"/>
    <mergeCell ref="V6:V10"/>
    <mergeCell ref="P7:Q7"/>
    <mergeCell ref="H8:H10"/>
    <mergeCell ref="I8:I10"/>
    <mergeCell ref="K8:L8"/>
    <mergeCell ref="M8:O8"/>
    <mergeCell ref="P8:P10"/>
    <mergeCell ref="R6:R10"/>
    <mergeCell ref="J5:Q5"/>
    <mergeCell ref="T5:T10"/>
    <mergeCell ref="V5:Y5"/>
    <mergeCell ref="Z5:Z10"/>
    <mergeCell ref="A1:AO1"/>
    <mergeCell ref="A2:AO2"/>
    <mergeCell ref="A3:AN3"/>
    <mergeCell ref="AM4:AN4"/>
    <mergeCell ref="A5:A10"/>
    <mergeCell ref="B5:B10"/>
    <mergeCell ref="C5:C10"/>
    <mergeCell ref="D5:E5"/>
    <mergeCell ref="F5:F10"/>
    <mergeCell ref="G5:I5"/>
    <mergeCell ref="AJ5:AM5"/>
    <mergeCell ref="AN5:AN10"/>
    <mergeCell ref="AO5:AO10"/>
    <mergeCell ref="D6:D10"/>
    <mergeCell ref="E6:E10"/>
    <mergeCell ref="G6:G10"/>
  </mergeCells>
  <pageMargins left="0.70866141732283472" right="0.70866141732283472" top="0.74803149606299213" bottom="0.74803149606299213" header="0.31496062992125984" footer="0.31496062992125984"/>
  <pageSetup paperSize="9" scale="5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E21"/>
  <sheetViews>
    <sheetView workbookViewId="0">
      <selection activeCell="D17" sqref="D17"/>
    </sheetView>
  </sheetViews>
  <sheetFormatPr defaultColWidth="9.140625" defaultRowHeight="15" x14ac:dyDescent="0.25"/>
  <cols>
    <col min="1" max="1" width="6.5703125" style="16" customWidth="1"/>
    <col min="2" max="2" width="22.5703125" style="173" customWidth="1"/>
    <col min="3" max="3" width="15.5703125" style="173" customWidth="1"/>
    <col min="4" max="4" width="37.28515625" style="173" customWidth="1"/>
    <col min="5" max="5" width="43.42578125" style="173" customWidth="1"/>
    <col min="6" max="16384" width="9.140625" style="16"/>
  </cols>
  <sheetData>
    <row r="1" spans="1:5" s="177" customFormat="1" ht="14.25" x14ac:dyDescent="0.2">
      <c r="A1" s="177" t="s">
        <v>521</v>
      </c>
      <c r="B1" s="178"/>
      <c r="C1" s="178"/>
      <c r="D1" s="178"/>
      <c r="E1" s="178"/>
    </row>
    <row r="3" spans="1:5" s="177" customFormat="1" ht="14.25" x14ac:dyDescent="0.2">
      <c r="A3" s="175" t="s">
        <v>0</v>
      </c>
      <c r="B3" s="176" t="s">
        <v>412</v>
      </c>
      <c r="C3" s="176" t="s">
        <v>522</v>
      </c>
      <c r="D3" s="176" t="s">
        <v>523</v>
      </c>
      <c r="E3" s="176" t="s">
        <v>524</v>
      </c>
    </row>
    <row r="4" spans="1:5" ht="45" x14ac:dyDescent="0.25">
      <c r="A4" s="172"/>
      <c r="B4" s="174" t="s">
        <v>525</v>
      </c>
      <c r="C4" s="174" t="s">
        <v>526</v>
      </c>
      <c r="D4" s="174" t="s">
        <v>527</v>
      </c>
      <c r="E4" s="174" t="s">
        <v>528</v>
      </c>
    </row>
    <row r="5" spans="1:5" ht="45" x14ac:dyDescent="0.25">
      <c r="A5" s="172"/>
      <c r="B5" s="174" t="s">
        <v>529</v>
      </c>
      <c r="C5" s="174" t="s">
        <v>530</v>
      </c>
      <c r="D5" s="174" t="s">
        <v>531</v>
      </c>
      <c r="E5" s="174"/>
    </row>
    <row r="6" spans="1:5" ht="180" x14ac:dyDescent="0.25">
      <c r="A6" s="172"/>
      <c r="B6" s="174" t="s">
        <v>532</v>
      </c>
      <c r="C6" s="174" t="s">
        <v>533</v>
      </c>
      <c r="D6" s="179" t="s">
        <v>534</v>
      </c>
      <c r="E6" s="174" t="s">
        <v>535</v>
      </c>
    </row>
    <row r="7" spans="1:5" ht="45" x14ac:dyDescent="0.25">
      <c r="A7" s="172"/>
      <c r="B7" s="174" t="s">
        <v>433</v>
      </c>
      <c r="C7" s="174" t="s">
        <v>536</v>
      </c>
      <c r="D7" s="179" t="s">
        <v>537</v>
      </c>
      <c r="E7" s="174" t="s">
        <v>538</v>
      </c>
    </row>
    <row r="8" spans="1:5" ht="30" x14ac:dyDescent="0.25">
      <c r="A8" s="172"/>
      <c r="B8" s="174" t="s">
        <v>539</v>
      </c>
      <c r="C8" s="174" t="s">
        <v>540</v>
      </c>
      <c r="D8" s="174" t="s">
        <v>541</v>
      </c>
      <c r="E8" s="174" t="s">
        <v>542</v>
      </c>
    </row>
    <row r="9" spans="1:5" ht="75" x14ac:dyDescent="0.25">
      <c r="A9" s="172"/>
      <c r="B9" s="174" t="s">
        <v>543</v>
      </c>
      <c r="C9" s="174" t="s">
        <v>544</v>
      </c>
      <c r="D9" s="174" t="s">
        <v>545</v>
      </c>
      <c r="E9" s="174" t="s">
        <v>546</v>
      </c>
    </row>
    <row r="10" spans="1:5" ht="30" x14ac:dyDescent="0.25">
      <c r="A10" s="172"/>
      <c r="B10" s="174" t="s">
        <v>547</v>
      </c>
      <c r="C10" s="174" t="s">
        <v>548</v>
      </c>
      <c r="D10" s="174" t="s">
        <v>549</v>
      </c>
      <c r="E10" s="174"/>
    </row>
    <row r="11" spans="1:5" ht="30" x14ac:dyDescent="0.25">
      <c r="A11" s="172"/>
      <c r="B11" s="174" t="s">
        <v>550</v>
      </c>
      <c r="C11" s="174" t="s">
        <v>551</v>
      </c>
      <c r="D11" s="174" t="s">
        <v>552</v>
      </c>
      <c r="E11" s="174" t="s">
        <v>553</v>
      </c>
    </row>
    <row r="12" spans="1:5" ht="45" x14ac:dyDescent="0.25">
      <c r="A12" s="172"/>
      <c r="B12" s="174" t="s">
        <v>444</v>
      </c>
      <c r="C12" s="174" t="s">
        <v>554</v>
      </c>
      <c r="D12" s="174" t="s">
        <v>555</v>
      </c>
      <c r="E12" s="174" t="s">
        <v>542</v>
      </c>
    </row>
    <row r="13" spans="1:5" ht="45" x14ac:dyDescent="0.25">
      <c r="A13" s="172"/>
      <c r="B13" s="174" t="s">
        <v>556</v>
      </c>
      <c r="C13" s="174" t="s">
        <v>557</v>
      </c>
      <c r="D13" s="174" t="s">
        <v>558</v>
      </c>
      <c r="E13" s="174" t="s">
        <v>542</v>
      </c>
    </row>
    <row r="14" spans="1:5" ht="30" x14ac:dyDescent="0.25">
      <c r="A14" s="172"/>
      <c r="B14" s="174" t="s">
        <v>559</v>
      </c>
      <c r="C14" s="174" t="s">
        <v>560</v>
      </c>
      <c r="D14" s="174" t="s">
        <v>531</v>
      </c>
      <c r="E14" s="174"/>
    </row>
    <row r="15" spans="1:5" x14ac:dyDescent="0.25">
      <c r="A15" s="172"/>
      <c r="B15" s="174" t="s">
        <v>437</v>
      </c>
      <c r="C15" s="174" t="s">
        <v>561</v>
      </c>
      <c r="D15" s="174" t="s">
        <v>531</v>
      </c>
      <c r="E15" s="174"/>
    </row>
    <row r="16" spans="1:5" ht="45" x14ac:dyDescent="0.25">
      <c r="A16" s="172"/>
      <c r="B16" s="174" t="s">
        <v>562</v>
      </c>
      <c r="C16" s="174" t="s">
        <v>563</v>
      </c>
      <c r="D16" s="174" t="s">
        <v>564</v>
      </c>
      <c r="E16" s="174" t="s">
        <v>565</v>
      </c>
    </row>
    <row r="17" spans="1:5" ht="45" x14ac:dyDescent="0.25">
      <c r="A17" s="172"/>
      <c r="B17" s="174" t="s">
        <v>473</v>
      </c>
      <c r="C17" s="174" t="s">
        <v>566</v>
      </c>
      <c r="D17" s="174" t="s">
        <v>567</v>
      </c>
      <c r="E17" s="174" t="s">
        <v>568</v>
      </c>
    </row>
    <row r="18" spans="1:5" ht="45" x14ac:dyDescent="0.25">
      <c r="A18" s="172"/>
      <c r="B18" s="174" t="s">
        <v>432</v>
      </c>
      <c r="C18" s="174" t="s">
        <v>569</v>
      </c>
      <c r="D18" s="174" t="s">
        <v>570</v>
      </c>
      <c r="E18" s="174" t="s">
        <v>571</v>
      </c>
    </row>
    <row r="19" spans="1:5" x14ac:dyDescent="0.25">
      <c r="A19" s="172"/>
      <c r="B19" s="174"/>
      <c r="C19" s="174"/>
      <c r="D19" s="174"/>
      <c r="E19" s="174"/>
    </row>
    <row r="20" spans="1:5" x14ac:dyDescent="0.25">
      <c r="A20" s="172"/>
      <c r="B20" s="174"/>
      <c r="C20" s="174"/>
      <c r="D20" s="174"/>
      <c r="E20" s="174"/>
    </row>
    <row r="21" spans="1:5" x14ac:dyDescent="0.25">
      <c r="A21" s="172"/>
      <c r="B21" s="174"/>
      <c r="C21" s="174"/>
      <c r="D21" s="174"/>
      <c r="E21" s="17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159"/>
  <sheetViews>
    <sheetView showZeros="0" view="pageBreakPreview" zoomScale="60" zoomScaleNormal="60" workbookViewId="0">
      <pane xSplit="2" ySplit="11" topLeftCell="E143" activePane="bottomRight" state="frozen"/>
      <selection pane="topRight" activeCell="C1" sqref="C1"/>
      <selection pane="bottomLeft" activeCell="A12" sqref="A12"/>
      <selection pane="bottomRight" activeCell="S144" sqref="S144:S145"/>
    </sheetView>
  </sheetViews>
  <sheetFormatPr defaultColWidth="9.140625" defaultRowHeight="15.75" x14ac:dyDescent="0.25"/>
  <cols>
    <col min="1" max="1" width="6.85546875" style="3" customWidth="1"/>
    <col min="2" max="2" width="35" style="1" customWidth="1"/>
    <col min="3" max="3" width="9.85546875" style="3" customWidth="1"/>
    <col min="4" max="6" width="9.140625" style="1"/>
    <col min="7" max="7" width="16.85546875" style="1" customWidth="1"/>
    <col min="8" max="8" width="15" style="1" customWidth="1"/>
    <col min="9" max="11" width="15.85546875" style="1" customWidth="1"/>
    <col min="12" max="12" width="13" style="1" customWidth="1"/>
    <col min="13" max="30" width="14.140625" style="1" customWidth="1"/>
    <col min="31" max="31" width="13.7109375" style="1" customWidth="1"/>
    <col min="32" max="32" width="11.5703125" style="1" customWidth="1"/>
    <col min="33" max="38" width="13.42578125" style="1" customWidth="1"/>
    <col min="39" max="39" width="18.5703125" style="1" customWidth="1"/>
    <col min="40" max="40" width="12.5703125" style="1" customWidth="1"/>
    <col min="41" max="41" width="12.5703125" style="157" customWidth="1"/>
    <col min="42" max="42" width="12.5703125" style="159" customWidth="1"/>
    <col min="43" max="43" width="17.7109375" style="1" customWidth="1"/>
    <col min="44" max="44" width="9.140625" style="1"/>
    <col min="45" max="48" width="9.140625" style="24"/>
    <col min="49" max="16384" width="9.140625" style="1"/>
  </cols>
  <sheetData>
    <row r="1" spans="1:49" s="4" customFormat="1" x14ac:dyDescent="0.25">
      <c r="A1" s="630" t="s">
        <v>60</v>
      </c>
      <c r="B1" s="630"/>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S1" s="18"/>
      <c r="AT1" s="18"/>
      <c r="AU1" s="18"/>
      <c r="AV1" s="18"/>
    </row>
    <row r="2" spans="1:49" ht="33" customHeight="1" x14ac:dyDescent="0.25">
      <c r="A2" s="631" t="s">
        <v>96</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row>
    <row r="3" spans="1:49" x14ac:dyDescent="0.25">
      <c r="A3" s="633" t="str">
        <f>'B1 TH 21-25'!A3</f>
        <v>(Kèm theo Nghị quyết số                /NQ-HĐND ngày        /7/2025 của HĐND tỉnh Điện Biên)</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row>
    <row r="4" spans="1:49" x14ac:dyDescent="0.25">
      <c r="A4" s="634" t="s">
        <v>29</v>
      </c>
      <c r="B4" s="634"/>
      <c r="C4" s="634"/>
      <c r="D4" s="634"/>
      <c r="E4" s="634"/>
      <c r="F4" s="634"/>
      <c r="G4" s="634"/>
      <c r="H4" s="634"/>
      <c r="I4" s="634"/>
      <c r="J4" s="634"/>
      <c r="K4" s="634"/>
      <c r="L4" s="634"/>
      <c r="M4" s="634"/>
      <c r="N4" s="634"/>
      <c r="O4" s="634"/>
      <c r="P4" s="634"/>
      <c r="Q4" s="634"/>
      <c r="R4" s="634"/>
      <c r="S4" s="634"/>
      <c r="T4" s="634"/>
      <c r="U4" s="634"/>
      <c r="V4" s="634"/>
      <c r="W4" s="634"/>
      <c r="X4" s="634"/>
      <c r="Y4" s="634"/>
      <c r="Z4" s="634"/>
      <c r="AA4" s="634"/>
      <c r="AB4" s="634"/>
      <c r="AC4" s="634"/>
      <c r="AD4" s="634"/>
      <c r="AE4" s="634"/>
      <c r="AF4" s="634"/>
      <c r="AG4" s="634"/>
      <c r="AH4" s="634"/>
      <c r="AI4" s="634"/>
      <c r="AJ4" s="634"/>
      <c r="AK4" s="634"/>
      <c r="AL4" s="634"/>
      <c r="AM4" s="634"/>
      <c r="AN4" s="634"/>
      <c r="AO4" s="634"/>
      <c r="AP4" s="634"/>
      <c r="AQ4" s="634"/>
    </row>
    <row r="5" spans="1:49" ht="15.75" customHeight="1" x14ac:dyDescent="0.25">
      <c r="A5" s="506" t="s">
        <v>0</v>
      </c>
      <c r="B5" s="506" t="s">
        <v>1</v>
      </c>
      <c r="C5" s="507" t="s">
        <v>79</v>
      </c>
      <c r="D5" s="506" t="s">
        <v>2</v>
      </c>
      <c r="E5" s="510" t="s">
        <v>3</v>
      </c>
      <c r="F5" s="511"/>
      <c r="G5" s="507" t="s">
        <v>4</v>
      </c>
      <c r="H5" s="506" t="s">
        <v>5</v>
      </c>
      <c r="I5" s="506"/>
      <c r="J5" s="506"/>
      <c r="K5" s="506" t="s">
        <v>6</v>
      </c>
      <c r="L5" s="506"/>
      <c r="M5" s="510" t="s">
        <v>80</v>
      </c>
      <c r="N5" s="515"/>
      <c r="O5" s="511"/>
      <c r="P5" s="623" t="s">
        <v>77</v>
      </c>
      <c r="Q5" s="625"/>
      <c r="R5" s="625"/>
      <c r="S5" s="625"/>
      <c r="T5" s="625"/>
      <c r="U5" s="625"/>
      <c r="V5" s="625"/>
      <c r="W5" s="625"/>
      <c r="X5" s="625"/>
      <c r="Y5" s="625"/>
      <c r="Z5" s="625"/>
      <c r="AA5" s="625"/>
      <c r="AB5" s="625"/>
      <c r="AC5" s="625"/>
      <c r="AD5" s="625"/>
      <c r="AE5" s="625"/>
      <c r="AF5" s="625"/>
      <c r="AG5" s="625"/>
      <c r="AH5" s="625"/>
      <c r="AI5" s="625"/>
      <c r="AJ5" s="625"/>
      <c r="AK5" s="625"/>
      <c r="AL5" s="625"/>
      <c r="AM5" s="625"/>
      <c r="AN5" s="624"/>
      <c r="AO5" s="617" t="s">
        <v>507</v>
      </c>
      <c r="AP5" s="620" t="s">
        <v>508</v>
      </c>
      <c r="AQ5" s="506" t="s">
        <v>13</v>
      </c>
      <c r="AS5" s="635" t="s">
        <v>105</v>
      </c>
      <c r="AT5" s="636"/>
      <c r="AU5" s="636"/>
      <c r="AV5" s="637"/>
    </row>
    <row r="6" spans="1:49" ht="36.75" customHeight="1" x14ac:dyDescent="0.25">
      <c r="A6" s="506"/>
      <c r="B6" s="506"/>
      <c r="C6" s="508"/>
      <c r="D6" s="506"/>
      <c r="E6" s="512"/>
      <c r="F6" s="513"/>
      <c r="G6" s="508"/>
      <c r="H6" s="506"/>
      <c r="I6" s="506"/>
      <c r="J6" s="506"/>
      <c r="K6" s="506"/>
      <c r="L6" s="506"/>
      <c r="M6" s="512"/>
      <c r="N6" s="516"/>
      <c r="O6" s="513"/>
      <c r="P6" s="623" t="s">
        <v>8</v>
      </c>
      <c r="Q6" s="625"/>
      <c r="R6" s="625"/>
      <c r="S6" s="625"/>
      <c r="T6" s="624"/>
      <c r="U6" s="623" t="s">
        <v>9</v>
      </c>
      <c r="V6" s="625"/>
      <c r="W6" s="625"/>
      <c r="X6" s="625"/>
      <c r="Y6" s="624"/>
      <c r="Z6" s="623" t="s">
        <v>10</v>
      </c>
      <c r="AA6" s="625"/>
      <c r="AB6" s="625"/>
      <c r="AC6" s="625"/>
      <c r="AD6" s="624"/>
      <c r="AE6" s="623" t="s">
        <v>11</v>
      </c>
      <c r="AF6" s="625"/>
      <c r="AG6" s="625"/>
      <c r="AH6" s="625"/>
      <c r="AI6" s="624"/>
      <c r="AJ6" s="623" t="s">
        <v>12</v>
      </c>
      <c r="AK6" s="625"/>
      <c r="AL6" s="625"/>
      <c r="AM6" s="625"/>
      <c r="AN6" s="624"/>
      <c r="AO6" s="618"/>
      <c r="AP6" s="621"/>
      <c r="AQ6" s="506"/>
      <c r="AS6" s="638" t="s">
        <v>107</v>
      </c>
      <c r="AT6" s="638" t="s">
        <v>106</v>
      </c>
      <c r="AU6" s="638" t="s">
        <v>108</v>
      </c>
      <c r="AV6" s="638" t="s">
        <v>109</v>
      </c>
    </row>
    <row r="7" spans="1:49" ht="15.75" customHeight="1" x14ac:dyDescent="0.25">
      <c r="A7" s="506"/>
      <c r="B7" s="506"/>
      <c r="C7" s="508"/>
      <c r="D7" s="506"/>
      <c r="E7" s="507" t="s">
        <v>14</v>
      </c>
      <c r="F7" s="507" t="s">
        <v>15</v>
      </c>
      <c r="G7" s="508"/>
      <c r="H7" s="506" t="s">
        <v>16</v>
      </c>
      <c r="I7" s="506" t="s">
        <v>17</v>
      </c>
      <c r="J7" s="506"/>
      <c r="K7" s="506" t="s">
        <v>18</v>
      </c>
      <c r="L7" s="506" t="s">
        <v>38</v>
      </c>
      <c r="M7" s="507" t="s">
        <v>21</v>
      </c>
      <c r="N7" s="626" t="s">
        <v>22</v>
      </c>
      <c r="O7" s="626"/>
      <c r="P7" s="506" t="s">
        <v>19</v>
      </c>
      <c r="Q7" s="506"/>
      <c r="R7" s="623" t="s">
        <v>20</v>
      </c>
      <c r="S7" s="625"/>
      <c r="T7" s="624"/>
      <c r="U7" s="623" t="s">
        <v>19</v>
      </c>
      <c r="V7" s="624"/>
      <c r="W7" s="623" t="s">
        <v>20</v>
      </c>
      <c r="X7" s="625"/>
      <c r="Y7" s="624"/>
      <c r="Z7" s="623" t="s">
        <v>19</v>
      </c>
      <c r="AA7" s="624"/>
      <c r="AB7" s="623" t="s">
        <v>20</v>
      </c>
      <c r="AC7" s="625"/>
      <c r="AD7" s="624"/>
      <c r="AE7" s="623" t="s">
        <v>19</v>
      </c>
      <c r="AF7" s="624"/>
      <c r="AG7" s="623" t="s">
        <v>78</v>
      </c>
      <c r="AH7" s="625"/>
      <c r="AI7" s="624"/>
      <c r="AJ7" s="623" t="s">
        <v>19</v>
      </c>
      <c r="AK7" s="624"/>
      <c r="AL7" s="623" t="s">
        <v>78</v>
      </c>
      <c r="AM7" s="625"/>
      <c r="AN7" s="624"/>
      <c r="AO7" s="618"/>
      <c r="AP7" s="621"/>
      <c r="AQ7" s="506"/>
      <c r="AS7" s="639"/>
      <c r="AT7" s="639"/>
      <c r="AU7" s="639"/>
      <c r="AV7" s="639"/>
    </row>
    <row r="8" spans="1:49" ht="15.75" customHeight="1" x14ac:dyDescent="0.25">
      <c r="A8" s="506"/>
      <c r="B8" s="506"/>
      <c r="C8" s="508"/>
      <c r="D8" s="506"/>
      <c r="E8" s="508"/>
      <c r="F8" s="508"/>
      <c r="G8" s="508"/>
      <c r="H8" s="506"/>
      <c r="I8" s="506" t="s">
        <v>18</v>
      </c>
      <c r="J8" s="506" t="s">
        <v>38</v>
      </c>
      <c r="K8" s="506"/>
      <c r="L8" s="506"/>
      <c r="M8" s="508"/>
      <c r="N8" s="627" t="s">
        <v>24</v>
      </c>
      <c r="O8" s="627" t="s">
        <v>25</v>
      </c>
      <c r="P8" s="507" t="s">
        <v>21</v>
      </c>
      <c r="Q8" s="507" t="s">
        <v>30</v>
      </c>
      <c r="R8" s="507" t="s">
        <v>21</v>
      </c>
      <c r="S8" s="623" t="s">
        <v>23</v>
      </c>
      <c r="T8" s="624"/>
      <c r="U8" s="507" t="s">
        <v>21</v>
      </c>
      <c r="V8" s="507" t="s">
        <v>31</v>
      </c>
      <c r="W8" s="507" t="s">
        <v>21</v>
      </c>
      <c r="X8" s="623" t="s">
        <v>23</v>
      </c>
      <c r="Y8" s="624"/>
      <c r="Z8" s="507" t="s">
        <v>21</v>
      </c>
      <c r="AA8" s="507" t="s">
        <v>83</v>
      </c>
      <c r="AB8" s="507" t="s">
        <v>21</v>
      </c>
      <c r="AC8" s="623" t="s">
        <v>23</v>
      </c>
      <c r="AD8" s="624"/>
      <c r="AE8" s="507" t="s">
        <v>21</v>
      </c>
      <c r="AF8" s="507" t="s">
        <v>86</v>
      </c>
      <c r="AG8" s="507" t="s">
        <v>21</v>
      </c>
      <c r="AH8" s="623" t="s">
        <v>23</v>
      </c>
      <c r="AI8" s="624"/>
      <c r="AJ8" s="507" t="s">
        <v>21</v>
      </c>
      <c r="AK8" s="507" t="s">
        <v>89</v>
      </c>
      <c r="AL8" s="507" t="s">
        <v>21</v>
      </c>
      <c r="AM8" s="623" t="s">
        <v>23</v>
      </c>
      <c r="AN8" s="624"/>
      <c r="AO8" s="618"/>
      <c r="AP8" s="621"/>
      <c r="AQ8" s="506"/>
      <c r="AS8" s="639"/>
      <c r="AT8" s="639"/>
      <c r="AU8" s="639"/>
      <c r="AV8" s="639"/>
    </row>
    <row r="9" spans="1:49" ht="15.75" customHeight="1" x14ac:dyDescent="0.25">
      <c r="A9" s="506"/>
      <c r="B9" s="506"/>
      <c r="C9" s="508"/>
      <c r="D9" s="506"/>
      <c r="E9" s="508"/>
      <c r="F9" s="508"/>
      <c r="G9" s="508"/>
      <c r="H9" s="506"/>
      <c r="I9" s="506"/>
      <c r="J9" s="506"/>
      <c r="K9" s="506"/>
      <c r="L9" s="506"/>
      <c r="M9" s="508"/>
      <c r="N9" s="628"/>
      <c r="O9" s="628"/>
      <c r="P9" s="508"/>
      <c r="Q9" s="508"/>
      <c r="R9" s="508"/>
      <c r="S9" s="507" t="s">
        <v>81</v>
      </c>
      <c r="T9" s="507" t="s">
        <v>98</v>
      </c>
      <c r="U9" s="508"/>
      <c r="V9" s="508"/>
      <c r="W9" s="508"/>
      <c r="X9" s="507" t="s">
        <v>82</v>
      </c>
      <c r="Y9" s="507" t="s">
        <v>99</v>
      </c>
      <c r="Z9" s="508"/>
      <c r="AA9" s="508"/>
      <c r="AB9" s="508"/>
      <c r="AC9" s="507" t="s">
        <v>85</v>
      </c>
      <c r="AD9" s="507" t="s">
        <v>100</v>
      </c>
      <c r="AE9" s="508"/>
      <c r="AF9" s="508"/>
      <c r="AG9" s="508"/>
      <c r="AH9" s="507" t="s">
        <v>87</v>
      </c>
      <c r="AI9" s="507" t="s">
        <v>101</v>
      </c>
      <c r="AJ9" s="508"/>
      <c r="AK9" s="508"/>
      <c r="AL9" s="508"/>
      <c r="AM9" s="507" t="s">
        <v>90</v>
      </c>
      <c r="AN9" s="507" t="s">
        <v>102</v>
      </c>
      <c r="AO9" s="618"/>
      <c r="AP9" s="621"/>
      <c r="AQ9" s="506"/>
      <c r="AS9" s="639"/>
      <c r="AT9" s="639"/>
      <c r="AU9" s="639"/>
      <c r="AV9" s="639"/>
    </row>
    <row r="10" spans="1:49" x14ac:dyDescent="0.25">
      <c r="A10" s="506"/>
      <c r="B10" s="506"/>
      <c r="C10" s="508"/>
      <c r="D10" s="506"/>
      <c r="E10" s="508"/>
      <c r="F10" s="508"/>
      <c r="G10" s="508"/>
      <c r="H10" s="506"/>
      <c r="I10" s="506"/>
      <c r="J10" s="506"/>
      <c r="K10" s="506"/>
      <c r="L10" s="506"/>
      <c r="M10" s="508"/>
      <c r="N10" s="628"/>
      <c r="O10" s="628"/>
      <c r="P10" s="508"/>
      <c r="Q10" s="508"/>
      <c r="R10" s="508"/>
      <c r="S10" s="508"/>
      <c r="T10" s="508"/>
      <c r="U10" s="508"/>
      <c r="V10" s="508"/>
      <c r="W10" s="508"/>
      <c r="X10" s="508"/>
      <c r="Y10" s="508"/>
      <c r="Z10" s="508"/>
      <c r="AA10" s="508"/>
      <c r="AB10" s="508"/>
      <c r="AC10" s="508"/>
      <c r="AD10" s="508"/>
      <c r="AE10" s="508"/>
      <c r="AF10" s="508"/>
      <c r="AG10" s="508"/>
      <c r="AH10" s="508"/>
      <c r="AI10" s="508"/>
      <c r="AJ10" s="508"/>
      <c r="AK10" s="508"/>
      <c r="AL10" s="508"/>
      <c r="AM10" s="508"/>
      <c r="AN10" s="508"/>
      <c r="AO10" s="618"/>
      <c r="AP10" s="621"/>
      <c r="AQ10" s="506"/>
      <c r="AS10" s="640"/>
      <c r="AT10" s="640"/>
      <c r="AU10" s="640"/>
      <c r="AV10" s="640"/>
    </row>
    <row r="11" spans="1:49" ht="64.5" customHeight="1" x14ac:dyDescent="0.25">
      <c r="A11" s="506"/>
      <c r="B11" s="506"/>
      <c r="C11" s="509"/>
      <c r="D11" s="506"/>
      <c r="E11" s="509"/>
      <c r="F11" s="509"/>
      <c r="G11" s="509"/>
      <c r="H11" s="506"/>
      <c r="I11" s="506"/>
      <c r="J11" s="506"/>
      <c r="K11" s="506"/>
      <c r="L11" s="506"/>
      <c r="M11" s="509"/>
      <c r="N11" s="629"/>
      <c r="O11" s="629"/>
      <c r="P11" s="509"/>
      <c r="Q11" s="509"/>
      <c r="R11" s="509"/>
      <c r="S11" s="509"/>
      <c r="T11" s="509"/>
      <c r="U11" s="509"/>
      <c r="V11" s="509"/>
      <c r="W11" s="509"/>
      <c r="X11" s="509"/>
      <c r="Y11" s="509"/>
      <c r="Z11" s="509"/>
      <c r="AA11" s="509"/>
      <c r="AB11" s="509"/>
      <c r="AC11" s="509"/>
      <c r="AD11" s="509"/>
      <c r="AE11" s="509"/>
      <c r="AF11" s="509"/>
      <c r="AG11" s="509"/>
      <c r="AH11" s="509"/>
      <c r="AI11" s="509"/>
      <c r="AJ11" s="509"/>
      <c r="AK11" s="509"/>
      <c r="AL11" s="509"/>
      <c r="AM11" s="509"/>
      <c r="AN11" s="509"/>
      <c r="AO11" s="619"/>
      <c r="AP11" s="622"/>
      <c r="AQ11" s="506"/>
      <c r="AS11" s="7"/>
      <c r="AT11" s="7"/>
      <c r="AU11" s="7"/>
      <c r="AV11" s="7"/>
    </row>
    <row r="12" spans="1:49" x14ac:dyDescent="0.25">
      <c r="A12" s="2">
        <v>1</v>
      </c>
      <c r="B12" s="2">
        <v>2</v>
      </c>
      <c r="C12" s="2">
        <v>3</v>
      </c>
      <c r="D12" s="2">
        <v>4</v>
      </c>
      <c r="E12" s="2">
        <v>5</v>
      </c>
      <c r="F12" s="2">
        <v>6</v>
      </c>
      <c r="G12" s="2">
        <v>7</v>
      </c>
      <c r="H12" s="2">
        <v>8</v>
      </c>
      <c r="I12" s="2">
        <v>9</v>
      </c>
      <c r="J12" s="2">
        <v>10</v>
      </c>
      <c r="K12" s="2">
        <v>11</v>
      </c>
      <c r="L12" s="2">
        <v>12</v>
      </c>
      <c r="M12" s="2">
        <v>13</v>
      </c>
      <c r="N12" s="2">
        <v>14</v>
      </c>
      <c r="O12" s="2">
        <v>15</v>
      </c>
      <c r="P12" s="2">
        <v>16</v>
      </c>
      <c r="Q12" s="2">
        <v>17</v>
      </c>
      <c r="R12" s="2" t="s">
        <v>26</v>
      </c>
      <c r="S12" s="2">
        <v>19</v>
      </c>
      <c r="T12" s="2">
        <v>20</v>
      </c>
      <c r="U12" s="2">
        <v>21</v>
      </c>
      <c r="V12" s="2">
        <v>22</v>
      </c>
      <c r="W12" s="2" t="s">
        <v>27</v>
      </c>
      <c r="X12" s="2">
        <v>24</v>
      </c>
      <c r="Y12" s="2">
        <v>25</v>
      </c>
      <c r="Z12" s="2">
        <v>26</v>
      </c>
      <c r="AA12" s="2">
        <v>27</v>
      </c>
      <c r="AB12" s="2" t="s">
        <v>84</v>
      </c>
      <c r="AC12" s="2">
        <v>29</v>
      </c>
      <c r="AD12" s="2">
        <v>30</v>
      </c>
      <c r="AE12" s="2">
        <v>31</v>
      </c>
      <c r="AF12" s="2">
        <v>32</v>
      </c>
      <c r="AG12" s="2" t="s">
        <v>88</v>
      </c>
      <c r="AH12" s="2">
        <v>34</v>
      </c>
      <c r="AI12" s="2">
        <v>35</v>
      </c>
      <c r="AJ12" s="2">
        <v>36</v>
      </c>
      <c r="AK12" s="2">
        <v>37</v>
      </c>
      <c r="AL12" s="2" t="s">
        <v>91</v>
      </c>
      <c r="AM12" s="2">
        <v>39</v>
      </c>
      <c r="AN12" s="2">
        <v>40</v>
      </c>
      <c r="AO12" s="154"/>
      <c r="AP12" s="155"/>
      <c r="AQ12" s="2">
        <v>41</v>
      </c>
      <c r="AS12" s="7"/>
      <c r="AT12" s="7"/>
      <c r="AU12" s="7"/>
      <c r="AV12" s="7"/>
    </row>
    <row r="13" spans="1:49" s="6" customFormat="1" ht="31.5" customHeight="1" x14ac:dyDescent="0.25">
      <c r="A13" s="96"/>
      <c r="B13" s="101" t="s">
        <v>65</v>
      </c>
      <c r="C13" s="101"/>
      <c r="D13" s="95"/>
      <c r="E13" s="95"/>
      <c r="F13" s="95"/>
      <c r="G13" s="95"/>
      <c r="H13" s="116"/>
      <c r="I13" s="117">
        <f t="shared" ref="I13:AN13" si="0">I14+I149</f>
        <v>20641689.5</v>
      </c>
      <c r="J13" s="117">
        <f t="shared" si="0"/>
        <v>17163133.5</v>
      </c>
      <c r="K13" s="117">
        <f t="shared" si="0"/>
        <v>10283498</v>
      </c>
      <c r="L13" s="117">
        <f t="shared" si="0"/>
        <v>8993184</v>
      </c>
      <c r="M13" s="117">
        <f t="shared" si="0"/>
        <v>7035719.5</v>
      </c>
      <c r="N13" s="117">
        <f t="shared" si="0"/>
        <v>436520</v>
      </c>
      <c r="O13" s="117">
        <f t="shared" si="0"/>
        <v>0</v>
      </c>
      <c r="P13" s="117">
        <f t="shared" si="0"/>
        <v>1556626</v>
      </c>
      <c r="Q13" s="117">
        <f t="shared" si="0"/>
        <v>7828.9249459999992</v>
      </c>
      <c r="R13" s="117">
        <f t="shared" si="0"/>
        <v>1027135.201562</v>
      </c>
      <c r="S13" s="117">
        <f t="shared" si="0"/>
        <v>1021635.4405</v>
      </c>
      <c r="T13" s="117">
        <f t="shared" si="0"/>
        <v>5499.7610620000005</v>
      </c>
      <c r="U13" s="117">
        <f t="shared" si="0"/>
        <v>1494876</v>
      </c>
      <c r="V13" s="117">
        <f t="shared" si="0"/>
        <v>105608.566854</v>
      </c>
      <c r="W13" s="117">
        <f t="shared" si="0"/>
        <v>1451763.6085859998</v>
      </c>
      <c r="X13" s="117">
        <f t="shared" si="0"/>
        <v>1359709.375887</v>
      </c>
      <c r="Y13" s="117">
        <f t="shared" si="0"/>
        <v>92054.232699</v>
      </c>
      <c r="Z13" s="117">
        <f t="shared" si="0"/>
        <v>1903899.9750000001</v>
      </c>
      <c r="AA13" s="117">
        <f t="shared" si="0"/>
        <v>189219.85725</v>
      </c>
      <c r="AB13" s="117">
        <f t="shared" si="0"/>
        <v>1860316.7345100001</v>
      </c>
      <c r="AC13" s="117">
        <f t="shared" si="0"/>
        <v>1671096.87726</v>
      </c>
      <c r="AD13" s="117">
        <f t="shared" si="0"/>
        <v>189219.85725</v>
      </c>
      <c r="AE13" s="117">
        <f t="shared" si="0"/>
        <v>1326319.5478670001</v>
      </c>
      <c r="AF13" s="117">
        <f t="shared" si="0"/>
        <v>0</v>
      </c>
      <c r="AG13" s="117">
        <f t="shared" si="0"/>
        <v>1325594.5478670001</v>
      </c>
      <c r="AH13" s="117">
        <f t="shared" si="0"/>
        <v>1316173.093569</v>
      </c>
      <c r="AI13" s="117">
        <f t="shared" si="0"/>
        <v>0</v>
      </c>
      <c r="AJ13" s="117">
        <f t="shared" si="0"/>
        <v>1183968.977133</v>
      </c>
      <c r="AK13" s="117">
        <f t="shared" si="0"/>
        <v>0</v>
      </c>
      <c r="AL13" s="117">
        <f t="shared" si="0"/>
        <v>0</v>
      </c>
      <c r="AM13" s="117">
        <f t="shared" si="0"/>
        <v>0</v>
      </c>
      <c r="AN13" s="117">
        <f t="shared" si="0"/>
        <v>0</v>
      </c>
      <c r="AO13" s="156">
        <f>P13+U13+Z13+AE13</f>
        <v>6281721.5228669997</v>
      </c>
      <c r="AP13" s="158">
        <f>M13-AO13</f>
        <v>753997.97713300027</v>
      </c>
      <c r="AQ13" s="95"/>
      <c r="AR13" s="93" t="s">
        <v>76</v>
      </c>
      <c r="AS13" s="5"/>
      <c r="AT13" s="5"/>
      <c r="AU13" s="5"/>
      <c r="AV13" s="5"/>
      <c r="AW13" s="6" t="s">
        <v>504</v>
      </c>
    </row>
    <row r="14" spans="1:49" s="9" customFormat="1" ht="18.75" x14ac:dyDescent="0.25">
      <c r="A14" s="23" t="s">
        <v>36</v>
      </c>
      <c r="B14" s="104" t="s">
        <v>110</v>
      </c>
      <c r="C14" s="94"/>
      <c r="D14" s="94"/>
      <c r="E14" s="94"/>
      <c r="F14" s="94"/>
      <c r="G14" s="94"/>
      <c r="H14" s="23"/>
      <c r="I14" s="117">
        <f t="shared" ref="I14:AN14" si="1">I15+I147</f>
        <v>20395689.5</v>
      </c>
      <c r="J14" s="117">
        <f t="shared" si="1"/>
        <v>16917133.5</v>
      </c>
      <c r="K14" s="117">
        <f t="shared" si="1"/>
        <v>10283498</v>
      </c>
      <c r="L14" s="117">
        <f t="shared" si="1"/>
        <v>8993184</v>
      </c>
      <c r="M14" s="117">
        <f t="shared" si="1"/>
        <v>6789719.5</v>
      </c>
      <c r="N14" s="117">
        <f t="shared" si="1"/>
        <v>436520</v>
      </c>
      <c r="O14" s="117">
        <f t="shared" si="1"/>
        <v>0</v>
      </c>
      <c r="P14" s="117">
        <f t="shared" si="1"/>
        <v>1556626</v>
      </c>
      <c r="Q14" s="117">
        <f t="shared" si="1"/>
        <v>7828.9249459999992</v>
      </c>
      <c r="R14" s="117">
        <f t="shared" si="1"/>
        <v>1027135.201562</v>
      </c>
      <c r="S14" s="117">
        <f t="shared" si="1"/>
        <v>1021635.4405</v>
      </c>
      <c r="T14" s="117">
        <f t="shared" si="1"/>
        <v>5499.7610620000005</v>
      </c>
      <c r="U14" s="117">
        <f t="shared" si="1"/>
        <v>1494876</v>
      </c>
      <c r="V14" s="117">
        <f t="shared" si="1"/>
        <v>105608.566854</v>
      </c>
      <c r="W14" s="117">
        <f t="shared" si="1"/>
        <v>1451763.6085859998</v>
      </c>
      <c r="X14" s="117">
        <f t="shared" si="1"/>
        <v>1359709.375887</v>
      </c>
      <c r="Y14" s="117">
        <f t="shared" si="1"/>
        <v>92054.232699</v>
      </c>
      <c r="Z14" s="117">
        <f t="shared" si="1"/>
        <v>1672263.9750000001</v>
      </c>
      <c r="AA14" s="117">
        <f t="shared" si="1"/>
        <v>27794.514926999989</v>
      </c>
      <c r="AB14" s="117">
        <f t="shared" si="1"/>
        <v>1628680.7345100001</v>
      </c>
      <c r="AC14" s="117">
        <f t="shared" si="1"/>
        <v>1600886.2195830001</v>
      </c>
      <c r="AD14" s="117">
        <f t="shared" si="1"/>
        <v>27794.514926999989</v>
      </c>
      <c r="AE14" s="117">
        <f t="shared" si="1"/>
        <v>1311955.5478670001</v>
      </c>
      <c r="AF14" s="117">
        <f t="shared" si="1"/>
        <v>0</v>
      </c>
      <c r="AG14" s="117">
        <f t="shared" si="1"/>
        <v>1311230.5478670001</v>
      </c>
      <c r="AH14" s="117">
        <f t="shared" si="1"/>
        <v>1301809.093569</v>
      </c>
      <c r="AI14" s="117">
        <f t="shared" si="1"/>
        <v>0</v>
      </c>
      <c r="AJ14" s="117">
        <f t="shared" si="1"/>
        <v>1183968.977133</v>
      </c>
      <c r="AK14" s="117">
        <f t="shared" si="1"/>
        <v>0</v>
      </c>
      <c r="AL14" s="117">
        <f t="shared" si="1"/>
        <v>0</v>
      </c>
      <c r="AM14" s="117">
        <f t="shared" si="1"/>
        <v>0</v>
      </c>
      <c r="AN14" s="117">
        <f t="shared" si="1"/>
        <v>0</v>
      </c>
      <c r="AO14" s="156">
        <f t="shared" ref="AO14:AO77" si="2">P14+U14+Z14+AE14</f>
        <v>6035721.5228669997</v>
      </c>
      <c r="AP14" s="158">
        <f t="shared" ref="AP14:AP77" si="3">M14-AO14</f>
        <v>753997.97713300027</v>
      </c>
      <c r="AQ14" s="107"/>
      <c r="AR14" s="18">
        <f>SUM(AS14:AV14)</f>
        <v>61</v>
      </c>
      <c r="AS14" s="5">
        <f>SUM(AS15:AS147)</f>
        <v>32</v>
      </c>
      <c r="AT14" s="5">
        <f>SUM(AT15:AT147)</f>
        <v>23</v>
      </c>
      <c r="AU14" s="5">
        <f>SUM(AU15:AU147)</f>
        <v>6</v>
      </c>
      <c r="AV14" s="5">
        <f>SUM(AV15:AV147)</f>
        <v>0</v>
      </c>
    </row>
    <row r="15" spans="1:49" s="9" customFormat="1" ht="37.5" x14ac:dyDescent="0.25">
      <c r="A15" s="118" t="s">
        <v>111</v>
      </c>
      <c r="B15" s="97" t="s">
        <v>112</v>
      </c>
      <c r="C15" s="94"/>
      <c r="D15" s="94"/>
      <c r="E15" s="94"/>
      <c r="F15" s="94"/>
      <c r="G15" s="94"/>
      <c r="H15" s="119"/>
      <c r="I15" s="117">
        <f t="shared" ref="I15:AN15" si="4">I16+I22+I25+I33+I38+I45+I54+I58+I62+I67+I133+I141+I142</f>
        <v>20395689.5</v>
      </c>
      <c r="J15" s="117">
        <f t="shared" si="4"/>
        <v>16917133.5</v>
      </c>
      <c r="K15" s="117">
        <f t="shared" si="4"/>
        <v>10283498</v>
      </c>
      <c r="L15" s="117">
        <f t="shared" si="4"/>
        <v>8993184</v>
      </c>
      <c r="M15" s="117">
        <f t="shared" si="4"/>
        <v>6709719.5</v>
      </c>
      <c r="N15" s="117">
        <f t="shared" si="4"/>
        <v>436520</v>
      </c>
      <c r="O15" s="117">
        <f t="shared" si="4"/>
        <v>0</v>
      </c>
      <c r="P15" s="117">
        <f t="shared" si="4"/>
        <v>1556626</v>
      </c>
      <c r="Q15" s="117">
        <f t="shared" si="4"/>
        <v>7828.9249459999992</v>
      </c>
      <c r="R15" s="117">
        <f t="shared" si="4"/>
        <v>1027135.201562</v>
      </c>
      <c r="S15" s="117">
        <f t="shared" si="4"/>
        <v>1021635.4405</v>
      </c>
      <c r="T15" s="117">
        <f t="shared" si="4"/>
        <v>5499.7610620000005</v>
      </c>
      <c r="U15" s="117">
        <f t="shared" si="4"/>
        <v>1494876</v>
      </c>
      <c r="V15" s="117">
        <f t="shared" si="4"/>
        <v>105608.566854</v>
      </c>
      <c r="W15" s="117">
        <f t="shared" si="4"/>
        <v>1451763.6085859998</v>
      </c>
      <c r="X15" s="117">
        <f t="shared" si="4"/>
        <v>1359709.375887</v>
      </c>
      <c r="Y15" s="117">
        <f t="shared" si="4"/>
        <v>92054.232699</v>
      </c>
      <c r="Z15" s="117">
        <f t="shared" si="4"/>
        <v>1672263.9750000001</v>
      </c>
      <c r="AA15" s="117">
        <f t="shared" si="4"/>
        <v>27794.514926999989</v>
      </c>
      <c r="AB15" s="117">
        <f t="shared" si="4"/>
        <v>1628680.7345100001</v>
      </c>
      <c r="AC15" s="117">
        <f t="shared" si="4"/>
        <v>1600886.2195830001</v>
      </c>
      <c r="AD15" s="117">
        <f t="shared" si="4"/>
        <v>27794.514926999989</v>
      </c>
      <c r="AE15" s="117">
        <f t="shared" si="4"/>
        <v>1311955.5478670001</v>
      </c>
      <c r="AF15" s="117">
        <f t="shared" si="4"/>
        <v>0</v>
      </c>
      <c r="AG15" s="117">
        <f t="shared" si="4"/>
        <v>1311230.5478670001</v>
      </c>
      <c r="AH15" s="117">
        <f t="shared" si="4"/>
        <v>1301809.093569</v>
      </c>
      <c r="AI15" s="117">
        <f t="shared" si="4"/>
        <v>0</v>
      </c>
      <c r="AJ15" s="117">
        <f t="shared" si="4"/>
        <v>1183968.977133</v>
      </c>
      <c r="AK15" s="117">
        <f t="shared" si="4"/>
        <v>0</v>
      </c>
      <c r="AL15" s="117">
        <f t="shared" si="4"/>
        <v>0</v>
      </c>
      <c r="AM15" s="117">
        <f t="shared" si="4"/>
        <v>0</v>
      </c>
      <c r="AN15" s="117">
        <f t="shared" si="4"/>
        <v>0</v>
      </c>
      <c r="AO15" s="156">
        <f t="shared" si="2"/>
        <v>6035721.5228669997</v>
      </c>
      <c r="AP15" s="158">
        <f t="shared" si="3"/>
        <v>673997.97713300027</v>
      </c>
      <c r="AQ15" s="107"/>
      <c r="AS15" s="7"/>
      <c r="AT15" s="7"/>
      <c r="AU15" s="7"/>
      <c r="AV15" s="7"/>
    </row>
    <row r="16" spans="1:49" s="9" customFormat="1" ht="31.5" x14ac:dyDescent="0.25">
      <c r="A16" s="118" t="s">
        <v>32</v>
      </c>
      <c r="B16" s="120" t="s">
        <v>113</v>
      </c>
      <c r="C16" s="94"/>
      <c r="D16" s="94"/>
      <c r="E16" s="94"/>
      <c r="F16" s="94"/>
      <c r="G16" s="94"/>
      <c r="H16" s="108"/>
      <c r="I16" s="121">
        <f>I17+I19</f>
        <v>205000</v>
      </c>
      <c r="J16" s="121">
        <f t="shared" ref="J16:AN16" si="5">J17+J19</f>
        <v>205000</v>
      </c>
      <c r="K16" s="121">
        <f t="shared" si="5"/>
        <v>82138</v>
      </c>
      <c r="L16" s="121">
        <f t="shared" si="5"/>
        <v>82138</v>
      </c>
      <c r="M16" s="121">
        <f t="shared" si="5"/>
        <v>121000</v>
      </c>
      <c r="N16" s="121">
        <f t="shared" si="5"/>
        <v>0</v>
      </c>
      <c r="O16" s="121">
        <f t="shared" si="5"/>
        <v>0</v>
      </c>
      <c r="P16" s="121">
        <f t="shared" si="5"/>
        <v>43500</v>
      </c>
      <c r="Q16" s="121">
        <f t="shared" si="5"/>
        <v>0</v>
      </c>
      <c r="R16" s="121">
        <f t="shared" si="5"/>
        <v>43500</v>
      </c>
      <c r="S16" s="121">
        <f t="shared" si="5"/>
        <v>43500</v>
      </c>
      <c r="T16" s="121">
        <f t="shared" si="5"/>
        <v>0</v>
      </c>
      <c r="U16" s="121">
        <f t="shared" si="5"/>
        <v>20000</v>
      </c>
      <c r="V16" s="121">
        <f t="shared" si="5"/>
        <v>0</v>
      </c>
      <c r="W16" s="121">
        <f t="shared" si="5"/>
        <v>20000</v>
      </c>
      <c r="X16" s="121">
        <f t="shared" si="5"/>
        <v>20000</v>
      </c>
      <c r="Y16" s="121">
        <f t="shared" si="5"/>
        <v>0</v>
      </c>
      <c r="Z16" s="121">
        <f t="shared" si="5"/>
        <v>30000</v>
      </c>
      <c r="AA16" s="121">
        <f t="shared" si="5"/>
        <v>0</v>
      </c>
      <c r="AB16" s="121">
        <f t="shared" si="5"/>
        <v>29968.504000000001</v>
      </c>
      <c r="AC16" s="121">
        <f t="shared" si="5"/>
        <v>29968.504000000001</v>
      </c>
      <c r="AD16" s="121">
        <f t="shared" si="5"/>
        <v>0</v>
      </c>
      <c r="AE16" s="121">
        <f t="shared" si="5"/>
        <v>23605</v>
      </c>
      <c r="AF16" s="121">
        <f t="shared" si="5"/>
        <v>0</v>
      </c>
      <c r="AG16" s="121">
        <f t="shared" si="5"/>
        <v>23605</v>
      </c>
      <c r="AH16" s="121">
        <f t="shared" si="5"/>
        <v>23605</v>
      </c>
      <c r="AI16" s="121">
        <f t="shared" si="5"/>
        <v>0</v>
      </c>
      <c r="AJ16" s="121">
        <f t="shared" si="5"/>
        <v>0</v>
      </c>
      <c r="AK16" s="121">
        <f t="shared" si="5"/>
        <v>0</v>
      </c>
      <c r="AL16" s="121">
        <f t="shared" si="5"/>
        <v>0</v>
      </c>
      <c r="AM16" s="121">
        <f t="shared" si="5"/>
        <v>0</v>
      </c>
      <c r="AN16" s="121">
        <f t="shared" si="5"/>
        <v>0</v>
      </c>
      <c r="AO16" s="156">
        <f t="shared" si="2"/>
        <v>117105</v>
      </c>
      <c r="AP16" s="158">
        <f t="shared" si="3"/>
        <v>3895</v>
      </c>
      <c r="AQ16" s="107"/>
      <c r="AS16" s="7"/>
      <c r="AT16" s="7"/>
      <c r="AU16" s="7"/>
      <c r="AV16" s="7"/>
    </row>
    <row r="17" spans="1:49" s="9" customFormat="1" ht="47.25" x14ac:dyDescent="0.25">
      <c r="A17" s="98" t="s">
        <v>114</v>
      </c>
      <c r="B17" s="99" t="s">
        <v>34</v>
      </c>
      <c r="C17" s="94"/>
      <c r="D17" s="94"/>
      <c r="E17" s="94"/>
      <c r="F17" s="94"/>
      <c r="G17" s="94"/>
      <c r="H17" s="119"/>
      <c r="I17" s="121">
        <f>SUM(I18:I18)</f>
        <v>125000</v>
      </c>
      <c r="J17" s="121">
        <f t="shared" ref="J17:AN17" si="6">SUM(J18:J18)</f>
        <v>125000</v>
      </c>
      <c r="K17" s="121">
        <f t="shared" si="6"/>
        <v>82138</v>
      </c>
      <c r="L17" s="121">
        <f t="shared" si="6"/>
        <v>82138</v>
      </c>
      <c r="M17" s="121">
        <f t="shared" si="6"/>
        <v>41000</v>
      </c>
      <c r="N17" s="121">
        <f t="shared" si="6"/>
        <v>0</v>
      </c>
      <c r="O17" s="121">
        <f t="shared" si="6"/>
        <v>0</v>
      </c>
      <c r="P17" s="121">
        <f t="shared" si="6"/>
        <v>41000</v>
      </c>
      <c r="Q17" s="121">
        <f t="shared" si="6"/>
        <v>0</v>
      </c>
      <c r="R17" s="121">
        <f t="shared" si="6"/>
        <v>41000</v>
      </c>
      <c r="S17" s="121">
        <f t="shared" si="6"/>
        <v>41000</v>
      </c>
      <c r="T17" s="121">
        <f t="shared" si="6"/>
        <v>0</v>
      </c>
      <c r="U17" s="121">
        <f t="shared" si="6"/>
        <v>0</v>
      </c>
      <c r="V17" s="121">
        <f t="shared" si="6"/>
        <v>0</v>
      </c>
      <c r="W17" s="121">
        <f t="shared" si="6"/>
        <v>0</v>
      </c>
      <c r="X17" s="121">
        <f t="shared" si="6"/>
        <v>0</v>
      </c>
      <c r="Y17" s="121">
        <f t="shared" si="6"/>
        <v>0</v>
      </c>
      <c r="Z17" s="121">
        <f t="shared" si="6"/>
        <v>0</v>
      </c>
      <c r="AA17" s="121">
        <f t="shared" si="6"/>
        <v>0</v>
      </c>
      <c r="AB17" s="121">
        <f t="shared" si="6"/>
        <v>0</v>
      </c>
      <c r="AC17" s="121">
        <f t="shared" si="6"/>
        <v>0</v>
      </c>
      <c r="AD17" s="121">
        <f t="shared" si="6"/>
        <v>0</v>
      </c>
      <c r="AE17" s="121">
        <f t="shared" si="6"/>
        <v>0</v>
      </c>
      <c r="AF17" s="121">
        <f t="shared" si="6"/>
        <v>0</v>
      </c>
      <c r="AG17" s="121">
        <f t="shared" si="6"/>
        <v>0</v>
      </c>
      <c r="AH17" s="121">
        <f t="shared" si="6"/>
        <v>0</v>
      </c>
      <c r="AI17" s="121">
        <f t="shared" si="6"/>
        <v>0</v>
      </c>
      <c r="AJ17" s="121">
        <f t="shared" si="6"/>
        <v>0</v>
      </c>
      <c r="AK17" s="121">
        <f t="shared" si="6"/>
        <v>0</v>
      </c>
      <c r="AL17" s="121">
        <f t="shared" si="6"/>
        <v>0</v>
      </c>
      <c r="AM17" s="121">
        <f t="shared" si="6"/>
        <v>0</v>
      </c>
      <c r="AN17" s="121">
        <f t="shared" si="6"/>
        <v>0</v>
      </c>
      <c r="AO17" s="156">
        <f t="shared" si="2"/>
        <v>41000</v>
      </c>
      <c r="AP17" s="158">
        <f t="shared" si="3"/>
        <v>0</v>
      </c>
      <c r="AQ17" s="107"/>
      <c r="AS17" s="7"/>
      <c r="AT17" s="7"/>
      <c r="AU17" s="7"/>
      <c r="AV17" s="7"/>
    </row>
    <row r="18" spans="1:49" s="9" customFormat="1" ht="51" x14ac:dyDescent="0.25">
      <c r="A18" s="112">
        <v>1</v>
      </c>
      <c r="B18" s="113" t="s">
        <v>115</v>
      </c>
      <c r="C18" s="94" t="s">
        <v>37</v>
      </c>
      <c r="D18" s="94" t="s">
        <v>217</v>
      </c>
      <c r="E18" s="94" t="s">
        <v>218</v>
      </c>
      <c r="F18" s="94">
        <v>2021</v>
      </c>
      <c r="G18" s="94" t="s">
        <v>241</v>
      </c>
      <c r="H18" s="108" t="s">
        <v>285</v>
      </c>
      <c r="I18" s="122">
        <v>125000</v>
      </c>
      <c r="J18" s="122">
        <v>125000</v>
      </c>
      <c r="K18" s="122">
        <v>82138</v>
      </c>
      <c r="L18" s="122">
        <v>82138</v>
      </c>
      <c r="M18" s="122">
        <v>41000</v>
      </c>
      <c r="N18" s="122"/>
      <c r="O18" s="123"/>
      <c r="P18" s="19">
        <v>41000</v>
      </c>
      <c r="Q18" s="19"/>
      <c r="R18" s="19">
        <f>S18+T18</f>
        <v>41000</v>
      </c>
      <c r="S18" s="19">
        <v>41000</v>
      </c>
      <c r="T18" s="19"/>
      <c r="U18" s="19"/>
      <c r="V18" s="19"/>
      <c r="W18" s="19">
        <f>X18+Y18</f>
        <v>0</v>
      </c>
      <c r="X18" s="19"/>
      <c r="Y18" s="19"/>
      <c r="Z18" s="19"/>
      <c r="AA18" s="19"/>
      <c r="AB18" s="19"/>
      <c r="AC18" s="19"/>
      <c r="AD18" s="19"/>
      <c r="AE18" s="19"/>
      <c r="AF18" s="107"/>
      <c r="AG18" s="107"/>
      <c r="AH18" s="107"/>
      <c r="AI18" s="107"/>
      <c r="AJ18" s="107"/>
      <c r="AK18" s="107"/>
      <c r="AL18" s="107"/>
      <c r="AM18" s="107"/>
      <c r="AN18" s="107"/>
      <c r="AO18" s="156">
        <f t="shared" si="2"/>
        <v>41000</v>
      </c>
      <c r="AP18" s="158">
        <f t="shared" si="3"/>
        <v>0</v>
      </c>
      <c r="AQ18" s="107"/>
      <c r="AS18" s="7">
        <v>1</v>
      </c>
      <c r="AT18" s="7"/>
      <c r="AU18" s="7"/>
      <c r="AV18" s="7"/>
    </row>
    <row r="19" spans="1:49" s="9" customFormat="1" ht="31.5" x14ac:dyDescent="0.25">
      <c r="A19" s="98" t="s">
        <v>116</v>
      </c>
      <c r="B19" s="99" t="s">
        <v>35</v>
      </c>
      <c r="C19" s="94"/>
      <c r="D19" s="94"/>
      <c r="E19" s="94"/>
      <c r="F19" s="94"/>
      <c r="G19" s="94"/>
      <c r="H19" s="119"/>
      <c r="I19" s="121">
        <f t="shared" ref="I19" si="7">SUM(I21:I21)</f>
        <v>80000</v>
      </c>
      <c r="J19" s="121">
        <f t="shared" ref="J19:AN19" si="8">SUM(J21:J21)</f>
        <v>80000</v>
      </c>
      <c r="K19" s="121">
        <f t="shared" si="8"/>
        <v>0</v>
      </c>
      <c r="L19" s="121">
        <f t="shared" si="8"/>
        <v>0</v>
      </c>
      <c r="M19" s="121">
        <f t="shared" si="8"/>
        <v>80000</v>
      </c>
      <c r="N19" s="121">
        <f t="shared" si="8"/>
        <v>0</v>
      </c>
      <c r="O19" s="121">
        <f t="shared" si="8"/>
        <v>0</v>
      </c>
      <c r="P19" s="121">
        <f t="shared" si="8"/>
        <v>2500</v>
      </c>
      <c r="Q19" s="121">
        <f t="shared" si="8"/>
        <v>0</v>
      </c>
      <c r="R19" s="121">
        <f t="shared" si="8"/>
        <v>2500</v>
      </c>
      <c r="S19" s="121">
        <f t="shared" si="8"/>
        <v>2500</v>
      </c>
      <c r="T19" s="121">
        <f t="shared" si="8"/>
        <v>0</v>
      </c>
      <c r="U19" s="121">
        <f t="shared" si="8"/>
        <v>20000</v>
      </c>
      <c r="V19" s="121">
        <f t="shared" si="8"/>
        <v>0</v>
      </c>
      <c r="W19" s="121">
        <f t="shared" si="8"/>
        <v>20000</v>
      </c>
      <c r="X19" s="121">
        <f t="shared" si="8"/>
        <v>20000</v>
      </c>
      <c r="Y19" s="121">
        <f t="shared" si="8"/>
        <v>0</v>
      </c>
      <c r="Z19" s="121">
        <f t="shared" si="8"/>
        <v>30000</v>
      </c>
      <c r="AA19" s="121">
        <f t="shared" si="8"/>
        <v>0</v>
      </c>
      <c r="AB19" s="121">
        <f t="shared" si="8"/>
        <v>29968.504000000001</v>
      </c>
      <c r="AC19" s="121">
        <f t="shared" si="8"/>
        <v>29968.504000000001</v>
      </c>
      <c r="AD19" s="121">
        <f t="shared" si="8"/>
        <v>0</v>
      </c>
      <c r="AE19" s="121">
        <f t="shared" si="8"/>
        <v>23605</v>
      </c>
      <c r="AF19" s="121">
        <f t="shared" si="8"/>
        <v>0</v>
      </c>
      <c r="AG19" s="121">
        <f t="shared" si="8"/>
        <v>23605</v>
      </c>
      <c r="AH19" s="121">
        <f t="shared" si="8"/>
        <v>23605</v>
      </c>
      <c r="AI19" s="121">
        <f t="shared" si="8"/>
        <v>0</v>
      </c>
      <c r="AJ19" s="121">
        <f t="shared" si="8"/>
        <v>0</v>
      </c>
      <c r="AK19" s="121">
        <f t="shared" si="8"/>
        <v>0</v>
      </c>
      <c r="AL19" s="121">
        <f t="shared" si="8"/>
        <v>0</v>
      </c>
      <c r="AM19" s="121">
        <f t="shared" si="8"/>
        <v>0</v>
      </c>
      <c r="AN19" s="121">
        <f t="shared" si="8"/>
        <v>0</v>
      </c>
      <c r="AO19" s="156">
        <f t="shared" si="2"/>
        <v>76105</v>
      </c>
      <c r="AP19" s="158">
        <f t="shared" si="3"/>
        <v>3895</v>
      </c>
      <c r="AQ19" s="107"/>
      <c r="AS19" s="7"/>
      <c r="AT19" s="7"/>
      <c r="AU19" s="7"/>
      <c r="AV19" s="7"/>
    </row>
    <row r="20" spans="1:49" s="9" customFormat="1" ht="54.75" customHeight="1" x14ac:dyDescent="0.25">
      <c r="A20" s="102" t="s">
        <v>92</v>
      </c>
      <c r="B20" s="103" t="s">
        <v>117</v>
      </c>
      <c r="C20" s="94"/>
      <c r="D20" s="94"/>
      <c r="E20" s="94"/>
      <c r="F20" s="94"/>
      <c r="G20" s="94"/>
      <c r="H20" s="124"/>
      <c r="I20" s="125">
        <f>I21</f>
        <v>80000</v>
      </c>
      <c r="J20" s="125">
        <f t="shared" ref="J20:AN20" si="9">J21</f>
        <v>80000</v>
      </c>
      <c r="K20" s="125">
        <f t="shared" si="9"/>
        <v>0</v>
      </c>
      <c r="L20" s="125">
        <f t="shared" si="9"/>
        <v>0</v>
      </c>
      <c r="M20" s="125">
        <f t="shared" si="9"/>
        <v>80000</v>
      </c>
      <c r="N20" s="125">
        <f t="shared" si="9"/>
        <v>0</v>
      </c>
      <c r="O20" s="125">
        <f t="shared" si="9"/>
        <v>0</v>
      </c>
      <c r="P20" s="125">
        <f t="shared" si="9"/>
        <v>2500</v>
      </c>
      <c r="Q20" s="125">
        <f t="shared" si="9"/>
        <v>0</v>
      </c>
      <c r="R20" s="125">
        <f t="shared" si="9"/>
        <v>2500</v>
      </c>
      <c r="S20" s="125">
        <f t="shared" si="9"/>
        <v>2500</v>
      </c>
      <c r="T20" s="125">
        <f t="shared" si="9"/>
        <v>0</v>
      </c>
      <c r="U20" s="125">
        <f t="shared" si="9"/>
        <v>20000</v>
      </c>
      <c r="V20" s="125">
        <f t="shared" si="9"/>
        <v>0</v>
      </c>
      <c r="W20" s="125">
        <f t="shared" si="9"/>
        <v>20000</v>
      </c>
      <c r="X20" s="125">
        <f t="shared" si="9"/>
        <v>20000</v>
      </c>
      <c r="Y20" s="125">
        <f t="shared" si="9"/>
        <v>0</v>
      </c>
      <c r="Z20" s="125">
        <f t="shared" si="9"/>
        <v>30000</v>
      </c>
      <c r="AA20" s="125">
        <f t="shared" si="9"/>
        <v>0</v>
      </c>
      <c r="AB20" s="125">
        <f t="shared" si="9"/>
        <v>29968.504000000001</v>
      </c>
      <c r="AC20" s="125">
        <f t="shared" si="9"/>
        <v>29968.504000000001</v>
      </c>
      <c r="AD20" s="125">
        <f t="shared" si="9"/>
        <v>0</v>
      </c>
      <c r="AE20" s="125">
        <f t="shared" si="9"/>
        <v>23605</v>
      </c>
      <c r="AF20" s="125">
        <f t="shared" si="9"/>
        <v>0</v>
      </c>
      <c r="AG20" s="125">
        <f t="shared" si="9"/>
        <v>23605</v>
      </c>
      <c r="AH20" s="125">
        <f t="shared" si="9"/>
        <v>23605</v>
      </c>
      <c r="AI20" s="125">
        <f t="shared" si="9"/>
        <v>0</v>
      </c>
      <c r="AJ20" s="125">
        <f t="shared" si="9"/>
        <v>0</v>
      </c>
      <c r="AK20" s="125">
        <f t="shared" si="9"/>
        <v>0</v>
      </c>
      <c r="AL20" s="125">
        <f t="shared" si="9"/>
        <v>0</v>
      </c>
      <c r="AM20" s="125">
        <f t="shared" si="9"/>
        <v>0</v>
      </c>
      <c r="AN20" s="125">
        <f t="shared" si="9"/>
        <v>0</v>
      </c>
      <c r="AO20" s="156">
        <f t="shared" si="2"/>
        <v>76105</v>
      </c>
      <c r="AP20" s="158">
        <f t="shared" si="3"/>
        <v>3895</v>
      </c>
      <c r="AQ20" s="107"/>
      <c r="AS20" s="7"/>
      <c r="AT20" s="7"/>
      <c r="AU20" s="7"/>
      <c r="AV20" s="7"/>
    </row>
    <row r="21" spans="1:49" s="9" customFormat="1" ht="75" customHeight="1" x14ac:dyDescent="0.25">
      <c r="A21" s="112">
        <v>1</v>
      </c>
      <c r="B21" s="113" t="s">
        <v>118</v>
      </c>
      <c r="C21" s="94" t="s">
        <v>37</v>
      </c>
      <c r="D21" s="94" t="s">
        <v>217</v>
      </c>
      <c r="E21" s="94">
        <v>2021</v>
      </c>
      <c r="F21" s="94">
        <v>2024</v>
      </c>
      <c r="G21" s="94" t="s">
        <v>242</v>
      </c>
      <c r="H21" s="108" t="s">
        <v>286</v>
      </c>
      <c r="I21" s="122">
        <v>80000</v>
      </c>
      <c r="J21" s="122">
        <v>80000</v>
      </c>
      <c r="K21" s="122"/>
      <c r="L21" s="122"/>
      <c r="M21" s="122">
        <v>80000</v>
      </c>
      <c r="N21" s="122"/>
      <c r="O21" s="123"/>
      <c r="P21" s="19">
        <v>2500</v>
      </c>
      <c r="Q21" s="19"/>
      <c r="R21" s="19">
        <f>S21+T21</f>
        <v>2500</v>
      </c>
      <c r="S21" s="19">
        <v>2500</v>
      </c>
      <c r="T21" s="19"/>
      <c r="U21" s="19">
        <v>20000</v>
      </c>
      <c r="V21" s="19"/>
      <c r="W21" s="19">
        <f>X21+Y21</f>
        <v>20000</v>
      </c>
      <c r="X21" s="19">
        <v>20000</v>
      </c>
      <c r="Y21" s="19"/>
      <c r="Z21" s="19">
        <v>30000</v>
      </c>
      <c r="AA21" s="19"/>
      <c r="AB21" s="19">
        <f>AC21+AD21</f>
        <v>29968.504000000001</v>
      </c>
      <c r="AC21" s="19">
        <v>29968.504000000001</v>
      </c>
      <c r="AD21" s="19"/>
      <c r="AE21" s="160">
        <v>23605</v>
      </c>
      <c r="AF21" s="107"/>
      <c r="AG21" s="19">
        <f>AH21+AI21</f>
        <v>23605</v>
      </c>
      <c r="AH21" s="160">
        <v>23605</v>
      </c>
      <c r="AI21" s="19"/>
      <c r="AJ21" s="19"/>
      <c r="AK21" s="19"/>
      <c r="AL21" s="19"/>
      <c r="AM21" s="19"/>
      <c r="AN21" s="19"/>
      <c r="AO21" s="156">
        <f t="shared" si="2"/>
        <v>76105</v>
      </c>
      <c r="AP21" s="158">
        <f t="shared" si="3"/>
        <v>3895</v>
      </c>
      <c r="AQ21" s="107" t="s">
        <v>509</v>
      </c>
      <c r="AS21" s="7"/>
      <c r="AT21" s="7">
        <v>1</v>
      </c>
      <c r="AU21" s="7"/>
      <c r="AV21" s="7"/>
    </row>
    <row r="22" spans="1:49" s="6" customFormat="1" ht="59.25" customHeight="1" x14ac:dyDescent="0.25">
      <c r="A22" s="126" t="s">
        <v>33</v>
      </c>
      <c r="B22" s="120" t="s">
        <v>343</v>
      </c>
      <c r="C22" s="101"/>
      <c r="D22" s="101"/>
      <c r="E22" s="101"/>
      <c r="F22" s="101"/>
      <c r="G22" s="101"/>
      <c r="H22" s="119"/>
      <c r="I22" s="121">
        <f>I23</f>
        <v>0</v>
      </c>
      <c r="J22" s="121">
        <f t="shared" ref="J22:AN23" si="10">J23</f>
        <v>0</v>
      </c>
      <c r="K22" s="121">
        <f t="shared" si="10"/>
        <v>0</v>
      </c>
      <c r="L22" s="121">
        <f t="shared" si="10"/>
        <v>0</v>
      </c>
      <c r="M22" s="121">
        <f t="shared" si="10"/>
        <v>0</v>
      </c>
      <c r="N22" s="121">
        <f t="shared" si="10"/>
        <v>0</v>
      </c>
      <c r="O22" s="121">
        <f t="shared" si="10"/>
        <v>0</v>
      </c>
      <c r="P22" s="121">
        <f t="shared" si="10"/>
        <v>0</v>
      </c>
      <c r="Q22" s="121">
        <f t="shared" si="10"/>
        <v>0</v>
      </c>
      <c r="R22" s="121">
        <f t="shared" si="10"/>
        <v>0</v>
      </c>
      <c r="S22" s="121">
        <f t="shared" si="10"/>
        <v>0</v>
      </c>
      <c r="T22" s="121">
        <f t="shared" si="10"/>
        <v>0</v>
      </c>
      <c r="U22" s="121">
        <f t="shared" si="10"/>
        <v>0</v>
      </c>
      <c r="V22" s="121">
        <f t="shared" si="10"/>
        <v>0</v>
      </c>
      <c r="W22" s="121">
        <f t="shared" si="10"/>
        <v>0</v>
      </c>
      <c r="X22" s="121">
        <f t="shared" si="10"/>
        <v>0</v>
      </c>
      <c r="Y22" s="121">
        <f t="shared" si="10"/>
        <v>0</v>
      </c>
      <c r="Z22" s="121">
        <f t="shared" si="10"/>
        <v>0</v>
      </c>
      <c r="AA22" s="121">
        <f t="shared" si="10"/>
        <v>0</v>
      </c>
      <c r="AB22" s="121">
        <f t="shared" si="10"/>
        <v>0</v>
      </c>
      <c r="AC22" s="121">
        <f t="shared" si="10"/>
        <v>0</v>
      </c>
      <c r="AD22" s="121">
        <f t="shared" si="10"/>
        <v>0</v>
      </c>
      <c r="AE22" s="121">
        <f t="shared" si="10"/>
        <v>0</v>
      </c>
      <c r="AF22" s="121">
        <f t="shared" si="10"/>
        <v>0</v>
      </c>
      <c r="AG22" s="121">
        <f t="shared" si="10"/>
        <v>0</v>
      </c>
      <c r="AH22" s="121">
        <f t="shared" si="10"/>
        <v>0</v>
      </c>
      <c r="AI22" s="121">
        <f t="shared" si="10"/>
        <v>0</v>
      </c>
      <c r="AJ22" s="121">
        <f t="shared" si="10"/>
        <v>0</v>
      </c>
      <c r="AK22" s="121">
        <f t="shared" si="10"/>
        <v>0</v>
      </c>
      <c r="AL22" s="121">
        <f t="shared" si="10"/>
        <v>0</v>
      </c>
      <c r="AM22" s="121">
        <f t="shared" si="10"/>
        <v>0</v>
      </c>
      <c r="AN22" s="121">
        <f t="shared" si="10"/>
        <v>0</v>
      </c>
      <c r="AO22" s="156">
        <f t="shared" si="2"/>
        <v>0</v>
      </c>
      <c r="AP22" s="158">
        <f t="shared" si="3"/>
        <v>0</v>
      </c>
      <c r="AQ22" s="95"/>
      <c r="AS22" s="5"/>
      <c r="AT22" s="5"/>
      <c r="AU22" s="5"/>
      <c r="AV22" s="5"/>
    </row>
    <row r="23" spans="1:49" s="6" customFormat="1" ht="39" customHeight="1" x14ac:dyDescent="0.25">
      <c r="A23" s="98" t="s">
        <v>114</v>
      </c>
      <c r="B23" s="99" t="s">
        <v>95</v>
      </c>
      <c r="C23" s="101"/>
      <c r="D23" s="101"/>
      <c r="E23" s="101"/>
      <c r="F23" s="101"/>
      <c r="G23" s="101"/>
      <c r="H23" s="119"/>
      <c r="I23" s="121">
        <f>I24</f>
        <v>0</v>
      </c>
      <c r="J23" s="121">
        <f t="shared" si="10"/>
        <v>0</v>
      </c>
      <c r="K23" s="121">
        <f t="shared" si="10"/>
        <v>0</v>
      </c>
      <c r="L23" s="121">
        <f t="shared" si="10"/>
        <v>0</v>
      </c>
      <c r="M23" s="121">
        <f t="shared" si="10"/>
        <v>0</v>
      </c>
      <c r="N23" s="121">
        <f t="shared" si="10"/>
        <v>0</v>
      </c>
      <c r="O23" s="121">
        <f t="shared" si="10"/>
        <v>0</v>
      </c>
      <c r="P23" s="121">
        <f t="shared" si="10"/>
        <v>0</v>
      </c>
      <c r="Q23" s="121">
        <f t="shared" si="10"/>
        <v>0</v>
      </c>
      <c r="R23" s="121">
        <f t="shared" si="10"/>
        <v>0</v>
      </c>
      <c r="S23" s="121">
        <f t="shared" si="10"/>
        <v>0</v>
      </c>
      <c r="T23" s="121">
        <f t="shared" si="10"/>
        <v>0</v>
      </c>
      <c r="U23" s="121">
        <f t="shared" si="10"/>
        <v>0</v>
      </c>
      <c r="V23" s="121">
        <f t="shared" si="10"/>
        <v>0</v>
      </c>
      <c r="W23" s="121">
        <f t="shared" si="10"/>
        <v>0</v>
      </c>
      <c r="X23" s="121">
        <f t="shared" si="10"/>
        <v>0</v>
      </c>
      <c r="Y23" s="121">
        <f t="shared" si="10"/>
        <v>0</v>
      </c>
      <c r="Z23" s="121">
        <f t="shared" si="10"/>
        <v>0</v>
      </c>
      <c r="AA23" s="121">
        <f t="shared" si="10"/>
        <v>0</v>
      </c>
      <c r="AB23" s="121">
        <f t="shared" si="10"/>
        <v>0</v>
      </c>
      <c r="AC23" s="121">
        <f t="shared" si="10"/>
        <v>0</v>
      </c>
      <c r="AD23" s="121">
        <f t="shared" si="10"/>
        <v>0</v>
      </c>
      <c r="AE23" s="121">
        <f t="shared" si="10"/>
        <v>0</v>
      </c>
      <c r="AF23" s="121">
        <f t="shared" si="10"/>
        <v>0</v>
      </c>
      <c r="AG23" s="121">
        <f t="shared" si="10"/>
        <v>0</v>
      </c>
      <c r="AH23" s="121">
        <f t="shared" si="10"/>
        <v>0</v>
      </c>
      <c r="AI23" s="121">
        <f t="shared" si="10"/>
        <v>0</v>
      </c>
      <c r="AJ23" s="121">
        <f t="shared" si="10"/>
        <v>0</v>
      </c>
      <c r="AK23" s="121">
        <f t="shared" si="10"/>
        <v>0</v>
      </c>
      <c r="AL23" s="121">
        <f t="shared" si="10"/>
        <v>0</v>
      </c>
      <c r="AM23" s="121">
        <f t="shared" si="10"/>
        <v>0</v>
      </c>
      <c r="AN23" s="121">
        <f t="shared" si="10"/>
        <v>0</v>
      </c>
      <c r="AO23" s="156">
        <f t="shared" si="2"/>
        <v>0</v>
      </c>
      <c r="AP23" s="158">
        <f t="shared" si="3"/>
        <v>0</v>
      </c>
      <c r="AQ23" s="95"/>
      <c r="AS23" s="5"/>
      <c r="AT23" s="5"/>
      <c r="AU23" s="5"/>
      <c r="AV23" s="5"/>
    </row>
    <row r="24" spans="1:49" s="110" customFormat="1" ht="39" customHeight="1" x14ac:dyDescent="0.25">
      <c r="A24" s="127"/>
      <c r="B24" s="128"/>
      <c r="C24" s="25"/>
      <c r="D24" s="25"/>
      <c r="E24" s="25"/>
      <c r="F24" s="25"/>
      <c r="G24" s="25"/>
      <c r="H24" s="129"/>
      <c r="I24" s="130"/>
      <c r="J24" s="130"/>
      <c r="K24" s="130"/>
      <c r="L24" s="130"/>
      <c r="M24" s="130"/>
      <c r="N24" s="130"/>
      <c r="O24" s="131"/>
      <c r="P24" s="26"/>
      <c r="Q24" s="26"/>
      <c r="R24" s="26"/>
      <c r="S24" s="26"/>
      <c r="T24" s="26"/>
      <c r="U24" s="26"/>
      <c r="V24" s="26"/>
      <c r="W24" s="26"/>
      <c r="X24" s="26"/>
      <c r="Y24" s="26"/>
      <c r="Z24" s="26"/>
      <c r="AA24" s="26"/>
      <c r="AB24" s="26"/>
      <c r="AC24" s="26"/>
      <c r="AD24" s="26"/>
      <c r="AE24" s="26"/>
      <c r="AF24" s="109"/>
      <c r="AG24" s="26"/>
      <c r="AH24" s="26"/>
      <c r="AI24" s="26"/>
      <c r="AJ24" s="26"/>
      <c r="AK24" s="26"/>
      <c r="AL24" s="26"/>
      <c r="AM24" s="26"/>
      <c r="AN24" s="26"/>
      <c r="AO24" s="156">
        <f t="shared" si="2"/>
        <v>0</v>
      </c>
      <c r="AP24" s="158">
        <f t="shared" si="3"/>
        <v>0</v>
      </c>
      <c r="AQ24" s="27"/>
      <c r="AS24" s="28"/>
      <c r="AT24" s="28"/>
      <c r="AU24" s="28"/>
      <c r="AV24" s="28"/>
    </row>
    <row r="25" spans="1:49" s="9" customFormat="1" ht="47.25" x14ac:dyDescent="0.25">
      <c r="A25" s="118" t="s">
        <v>63</v>
      </c>
      <c r="B25" s="120" t="s">
        <v>119</v>
      </c>
      <c r="C25" s="94"/>
      <c r="D25" s="94"/>
      <c r="E25" s="94"/>
      <c r="F25" s="94"/>
      <c r="G25" s="94"/>
      <c r="H25" s="119"/>
      <c r="I25" s="121">
        <f>I26+I28+I31</f>
        <v>91000</v>
      </c>
      <c r="J25" s="121">
        <f t="shared" ref="J25:AN25" si="11">J26+J28+J31</f>
        <v>68000</v>
      </c>
      <c r="K25" s="121">
        <f t="shared" si="11"/>
        <v>4985</v>
      </c>
      <c r="L25" s="121">
        <f t="shared" si="11"/>
        <v>0</v>
      </c>
      <c r="M25" s="121">
        <f t="shared" si="11"/>
        <v>68000</v>
      </c>
      <c r="N25" s="121">
        <f t="shared" si="11"/>
        <v>0</v>
      </c>
      <c r="O25" s="121">
        <f t="shared" si="11"/>
        <v>0</v>
      </c>
      <c r="P25" s="121">
        <f t="shared" si="11"/>
        <v>18500</v>
      </c>
      <c r="Q25" s="121">
        <f t="shared" si="11"/>
        <v>0</v>
      </c>
      <c r="R25" s="121">
        <f t="shared" si="11"/>
        <v>18454.77</v>
      </c>
      <c r="S25" s="121">
        <f t="shared" si="11"/>
        <v>18454.77</v>
      </c>
      <c r="T25" s="121">
        <f t="shared" si="11"/>
        <v>0</v>
      </c>
      <c r="U25" s="121">
        <f t="shared" si="11"/>
        <v>20000</v>
      </c>
      <c r="V25" s="121">
        <f t="shared" si="11"/>
        <v>0</v>
      </c>
      <c r="W25" s="121">
        <f t="shared" si="11"/>
        <v>20000</v>
      </c>
      <c r="X25" s="121">
        <f t="shared" si="11"/>
        <v>20000</v>
      </c>
      <c r="Y25" s="121">
        <f t="shared" si="11"/>
        <v>0</v>
      </c>
      <c r="Z25" s="121">
        <f t="shared" si="11"/>
        <v>20000</v>
      </c>
      <c r="AA25" s="121">
        <f t="shared" si="11"/>
        <v>0</v>
      </c>
      <c r="AB25" s="121">
        <f t="shared" si="11"/>
        <v>20000</v>
      </c>
      <c r="AC25" s="121">
        <f t="shared" si="11"/>
        <v>20000</v>
      </c>
      <c r="AD25" s="121">
        <f t="shared" si="11"/>
        <v>0</v>
      </c>
      <c r="AE25" s="121">
        <f t="shared" si="11"/>
        <v>9500</v>
      </c>
      <c r="AF25" s="121">
        <f t="shared" si="11"/>
        <v>0</v>
      </c>
      <c r="AG25" s="121">
        <f t="shared" si="11"/>
        <v>9500</v>
      </c>
      <c r="AH25" s="121">
        <f t="shared" si="11"/>
        <v>9500</v>
      </c>
      <c r="AI25" s="121">
        <f t="shared" si="11"/>
        <v>0</v>
      </c>
      <c r="AJ25" s="121">
        <f t="shared" si="11"/>
        <v>0</v>
      </c>
      <c r="AK25" s="121">
        <f t="shared" si="11"/>
        <v>0</v>
      </c>
      <c r="AL25" s="121">
        <f t="shared" si="11"/>
        <v>0</v>
      </c>
      <c r="AM25" s="121">
        <f t="shared" si="11"/>
        <v>0</v>
      </c>
      <c r="AN25" s="121">
        <f t="shared" si="11"/>
        <v>0</v>
      </c>
      <c r="AO25" s="156">
        <f t="shared" si="2"/>
        <v>68000</v>
      </c>
      <c r="AP25" s="158">
        <f t="shared" si="3"/>
        <v>0</v>
      </c>
      <c r="AQ25" s="107"/>
      <c r="AS25" s="7"/>
      <c r="AT25" s="7"/>
      <c r="AU25" s="7"/>
      <c r="AV25" s="7"/>
      <c r="AW25" s="9">
        <f>M25/$M$14*100</f>
        <v>1.0015141273509163</v>
      </c>
    </row>
    <row r="26" spans="1:49" s="9" customFormat="1" ht="47.25" x14ac:dyDescent="0.25">
      <c r="A26" s="98" t="s">
        <v>114</v>
      </c>
      <c r="B26" s="99" t="s">
        <v>34</v>
      </c>
      <c r="C26" s="94"/>
      <c r="D26" s="94"/>
      <c r="E26" s="94"/>
      <c r="F26" s="94"/>
      <c r="G26" s="94"/>
      <c r="H26" s="119"/>
      <c r="I26" s="121">
        <f>I27</f>
        <v>46000</v>
      </c>
      <c r="J26" s="121">
        <f t="shared" ref="J26:AN26" si="12">J27</f>
        <v>23000</v>
      </c>
      <c r="K26" s="121">
        <f t="shared" si="12"/>
        <v>4985</v>
      </c>
      <c r="L26" s="121">
        <f t="shared" si="12"/>
        <v>0</v>
      </c>
      <c r="M26" s="121">
        <f t="shared" si="12"/>
        <v>23000</v>
      </c>
      <c r="N26" s="121">
        <f t="shared" si="12"/>
        <v>0</v>
      </c>
      <c r="O26" s="121">
        <f t="shared" si="12"/>
        <v>0</v>
      </c>
      <c r="P26" s="121">
        <f t="shared" si="12"/>
        <v>18000</v>
      </c>
      <c r="Q26" s="121">
        <f t="shared" si="12"/>
        <v>0</v>
      </c>
      <c r="R26" s="121">
        <f t="shared" si="12"/>
        <v>18000</v>
      </c>
      <c r="S26" s="121">
        <f t="shared" si="12"/>
        <v>18000</v>
      </c>
      <c r="T26" s="121">
        <f t="shared" si="12"/>
        <v>0</v>
      </c>
      <c r="U26" s="121">
        <f t="shared" si="12"/>
        <v>5000</v>
      </c>
      <c r="V26" s="121">
        <f t="shared" si="12"/>
        <v>0</v>
      </c>
      <c r="W26" s="121">
        <f t="shared" si="12"/>
        <v>5000</v>
      </c>
      <c r="X26" s="121">
        <f t="shared" si="12"/>
        <v>5000</v>
      </c>
      <c r="Y26" s="121">
        <f t="shared" si="12"/>
        <v>0</v>
      </c>
      <c r="Z26" s="121">
        <f t="shared" si="12"/>
        <v>0</v>
      </c>
      <c r="AA26" s="121">
        <f t="shared" si="12"/>
        <v>0</v>
      </c>
      <c r="AB26" s="121">
        <f t="shared" si="12"/>
        <v>0</v>
      </c>
      <c r="AC26" s="121">
        <f t="shared" si="12"/>
        <v>0</v>
      </c>
      <c r="AD26" s="121">
        <f t="shared" si="12"/>
        <v>0</v>
      </c>
      <c r="AE26" s="121">
        <f t="shared" si="12"/>
        <v>0</v>
      </c>
      <c r="AF26" s="121">
        <f t="shared" si="12"/>
        <v>0</v>
      </c>
      <c r="AG26" s="121">
        <f t="shared" si="12"/>
        <v>0</v>
      </c>
      <c r="AH26" s="121">
        <f t="shared" si="12"/>
        <v>0</v>
      </c>
      <c r="AI26" s="121">
        <f t="shared" si="12"/>
        <v>0</v>
      </c>
      <c r="AJ26" s="121">
        <f t="shared" si="12"/>
        <v>0</v>
      </c>
      <c r="AK26" s="121">
        <f t="shared" si="12"/>
        <v>0</v>
      </c>
      <c r="AL26" s="121">
        <f t="shared" si="12"/>
        <v>0</v>
      </c>
      <c r="AM26" s="121">
        <f t="shared" si="12"/>
        <v>0</v>
      </c>
      <c r="AN26" s="121">
        <f t="shared" si="12"/>
        <v>0</v>
      </c>
      <c r="AO26" s="156">
        <f t="shared" si="2"/>
        <v>23000</v>
      </c>
      <c r="AP26" s="158">
        <f t="shared" si="3"/>
        <v>0</v>
      </c>
      <c r="AQ26" s="107"/>
      <c r="AS26" s="7"/>
      <c r="AT26" s="7"/>
      <c r="AU26" s="7"/>
      <c r="AV26" s="7"/>
    </row>
    <row r="27" spans="1:49" s="9" customFormat="1" ht="76.5" x14ac:dyDescent="0.25">
      <c r="A27" s="132">
        <v>1</v>
      </c>
      <c r="B27" s="105" t="s">
        <v>120</v>
      </c>
      <c r="C27" s="94" t="s">
        <v>37</v>
      </c>
      <c r="D27" s="94" t="s">
        <v>219</v>
      </c>
      <c r="E27" s="94">
        <v>2018</v>
      </c>
      <c r="F27" s="94">
        <v>2023</v>
      </c>
      <c r="G27" s="94" t="s">
        <v>243</v>
      </c>
      <c r="H27" s="108" t="s">
        <v>287</v>
      </c>
      <c r="I27" s="122">
        <v>46000</v>
      </c>
      <c r="J27" s="122">
        <v>23000</v>
      </c>
      <c r="K27" s="122">
        <v>4985</v>
      </c>
      <c r="L27" s="122"/>
      <c r="M27" s="122">
        <v>23000</v>
      </c>
      <c r="N27" s="122"/>
      <c r="O27" s="123"/>
      <c r="P27" s="19">
        <v>18000</v>
      </c>
      <c r="Q27" s="19"/>
      <c r="R27" s="19">
        <f>S27+T27</f>
        <v>18000</v>
      </c>
      <c r="S27" s="19">
        <v>18000</v>
      </c>
      <c r="T27" s="19"/>
      <c r="U27" s="19">
        <v>5000</v>
      </c>
      <c r="V27" s="19"/>
      <c r="W27" s="19">
        <f>X27+Y27</f>
        <v>5000</v>
      </c>
      <c r="X27" s="19">
        <v>5000</v>
      </c>
      <c r="Y27" s="19"/>
      <c r="Z27" s="19"/>
      <c r="AA27" s="19"/>
      <c r="AB27" s="19"/>
      <c r="AC27" s="19"/>
      <c r="AD27" s="19"/>
      <c r="AE27" s="19"/>
      <c r="AF27" s="107"/>
      <c r="AG27" s="107"/>
      <c r="AH27" s="107"/>
      <c r="AI27" s="107"/>
      <c r="AJ27" s="107"/>
      <c r="AK27" s="107"/>
      <c r="AL27" s="107"/>
      <c r="AM27" s="107"/>
      <c r="AN27" s="107"/>
      <c r="AO27" s="156">
        <f t="shared" si="2"/>
        <v>23000</v>
      </c>
      <c r="AP27" s="158">
        <f t="shared" si="3"/>
        <v>0</v>
      </c>
      <c r="AQ27" s="107"/>
      <c r="AS27" s="7">
        <v>1</v>
      </c>
      <c r="AT27" s="7"/>
      <c r="AU27" s="7"/>
      <c r="AV27" s="7"/>
    </row>
    <row r="28" spans="1:49" s="9" customFormat="1" ht="31.5" x14ac:dyDescent="0.25">
      <c r="A28" s="98" t="s">
        <v>116</v>
      </c>
      <c r="B28" s="99" t="s">
        <v>35</v>
      </c>
      <c r="C28" s="94"/>
      <c r="D28" s="94"/>
      <c r="E28" s="94"/>
      <c r="F28" s="94"/>
      <c r="G28" s="94"/>
      <c r="H28" s="119"/>
      <c r="I28" s="121">
        <f>I29</f>
        <v>45000</v>
      </c>
      <c r="J28" s="121">
        <f t="shared" ref="J28:AN29" si="13">J29</f>
        <v>45000</v>
      </c>
      <c r="K28" s="121">
        <f t="shared" si="13"/>
        <v>0</v>
      </c>
      <c r="L28" s="121">
        <f t="shared" si="13"/>
        <v>0</v>
      </c>
      <c r="M28" s="121">
        <f t="shared" si="13"/>
        <v>45000</v>
      </c>
      <c r="N28" s="121">
        <f t="shared" si="13"/>
        <v>0</v>
      </c>
      <c r="O28" s="121">
        <f t="shared" si="13"/>
        <v>0</v>
      </c>
      <c r="P28" s="121">
        <f t="shared" si="13"/>
        <v>500</v>
      </c>
      <c r="Q28" s="121">
        <f t="shared" si="13"/>
        <v>0</v>
      </c>
      <c r="R28" s="121">
        <f t="shared" si="13"/>
        <v>454.77</v>
      </c>
      <c r="S28" s="121">
        <f t="shared" si="13"/>
        <v>454.77</v>
      </c>
      <c r="T28" s="121">
        <f t="shared" si="13"/>
        <v>0</v>
      </c>
      <c r="U28" s="121">
        <f t="shared" si="13"/>
        <v>15000</v>
      </c>
      <c r="V28" s="121">
        <f t="shared" si="13"/>
        <v>0</v>
      </c>
      <c r="W28" s="121">
        <f t="shared" si="13"/>
        <v>15000</v>
      </c>
      <c r="X28" s="121">
        <f t="shared" si="13"/>
        <v>15000</v>
      </c>
      <c r="Y28" s="121">
        <f t="shared" si="13"/>
        <v>0</v>
      </c>
      <c r="Z28" s="121">
        <f t="shared" si="13"/>
        <v>20000</v>
      </c>
      <c r="AA28" s="121">
        <f t="shared" si="13"/>
        <v>0</v>
      </c>
      <c r="AB28" s="121">
        <f t="shared" si="13"/>
        <v>20000</v>
      </c>
      <c r="AC28" s="121">
        <f t="shared" si="13"/>
        <v>20000</v>
      </c>
      <c r="AD28" s="121">
        <f t="shared" si="13"/>
        <v>0</v>
      </c>
      <c r="AE28" s="121">
        <f t="shared" si="13"/>
        <v>9500</v>
      </c>
      <c r="AF28" s="121">
        <f t="shared" si="13"/>
        <v>0</v>
      </c>
      <c r="AG28" s="121">
        <f t="shared" si="13"/>
        <v>9500</v>
      </c>
      <c r="AH28" s="121">
        <f t="shared" si="13"/>
        <v>9500</v>
      </c>
      <c r="AI28" s="121">
        <f t="shared" si="13"/>
        <v>0</v>
      </c>
      <c r="AJ28" s="121">
        <f t="shared" si="13"/>
        <v>0</v>
      </c>
      <c r="AK28" s="121">
        <f t="shared" si="13"/>
        <v>0</v>
      </c>
      <c r="AL28" s="121">
        <f t="shared" si="13"/>
        <v>0</v>
      </c>
      <c r="AM28" s="121">
        <f t="shared" si="13"/>
        <v>0</v>
      </c>
      <c r="AN28" s="121">
        <f t="shared" si="13"/>
        <v>0</v>
      </c>
      <c r="AO28" s="156">
        <f t="shared" si="2"/>
        <v>45000</v>
      </c>
      <c r="AP28" s="158">
        <f t="shared" si="3"/>
        <v>0</v>
      </c>
      <c r="AQ28" s="107"/>
      <c r="AS28" s="7"/>
      <c r="AT28" s="7"/>
      <c r="AU28" s="7"/>
      <c r="AV28" s="7"/>
    </row>
    <row r="29" spans="1:49" s="9" customFormat="1" ht="47.25" x14ac:dyDescent="0.25">
      <c r="A29" s="102" t="s">
        <v>92</v>
      </c>
      <c r="B29" s="103" t="s">
        <v>117</v>
      </c>
      <c r="C29" s="94"/>
      <c r="D29" s="94"/>
      <c r="E29" s="94"/>
      <c r="F29" s="94"/>
      <c r="G29" s="94"/>
      <c r="H29" s="124"/>
      <c r="I29" s="125">
        <f>I30</f>
        <v>45000</v>
      </c>
      <c r="J29" s="125">
        <f t="shared" si="13"/>
        <v>45000</v>
      </c>
      <c r="K29" s="125">
        <f t="shared" si="13"/>
        <v>0</v>
      </c>
      <c r="L29" s="125">
        <f t="shared" si="13"/>
        <v>0</v>
      </c>
      <c r="M29" s="125">
        <f t="shared" si="13"/>
        <v>45000</v>
      </c>
      <c r="N29" s="125">
        <f t="shared" si="13"/>
        <v>0</v>
      </c>
      <c r="O29" s="125">
        <f t="shared" si="13"/>
        <v>0</v>
      </c>
      <c r="P29" s="125">
        <f t="shared" si="13"/>
        <v>500</v>
      </c>
      <c r="Q29" s="125">
        <f t="shared" si="13"/>
        <v>0</v>
      </c>
      <c r="R29" s="125">
        <f t="shared" si="13"/>
        <v>454.77</v>
      </c>
      <c r="S29" s="125">
        <f t="shared" si="13"/>
        <v>454.77</v>
      </c>
      <c r="T29" s="125">
        <f t="shared" si="13"/>
        <v>0</v>
      </c>
      <c r="U29" s="125">
        <f t="shared" si="13"/>
        <v>15000</v>
      </c>
      <c r="V29" s="125">
        <f t="shared" si="13"/>
        <v>0</v>
      </c>
      <c r="W29" s="125">
        <f t="shared" si="13"/>
        <v>15000</v>
      </c>
      <c r="X29" s="125">
        <f t="shared" si="13"/>
        <v>15000</v>
      </c>
      <c r="Y29" s="125">
        <f t="shared" si="13"/>
        <v>0</v>
      </c>
      <c r="Z29" s="125">
        <f t="shared" si="13"/>
        <v>20000</v>
      </c>
      <c r="AA29" s="125">
        <f t="shared" si="13"/>
        <v>0</v>
      </c>
      <c r="AB29" s="125">
        <f t="shared" si="13"/>
        <v>20000</v>
      </c>
      <c r="AC29" s="125">
        <f t="shared" si="13"/>
        <v>20000</v>
      </c>
      <c r="AD29" s="125">
        <f t="shared" si="13"/>
        <v>0</v>
      </c>
      <c r="AE29" s="125">
        <f t="shared" si="13"/>
        <v>9500</v>
      </c>
      <c r="AF29" s="125">
        <f t="shared" si="13"/>
        <v>0</v>
      </c>
      <c r="AG29" s="125">
        <f t="shared" si="13"/>
        <v>9500</v>
      </c>
      <c r="AH29" s="125">
        <f t="shared" si="13"/>
        <v>9500</v>
      </c>
      <c r="AI29" s="125">
        <f t="shared" si="13"/>
        <v>0</v>
      </c>
      <c r="AJ29" s="125">
        <f t="shared" si="13"/>
        <v>0</v>
      </c>
      <c r="AK29" s="125">
        <f t="shared" si="13"/>
        <v>0</v>
      </c>
      <c r="AL29" s="125">
        <f t="shared" si="13"/>
        <v>0</v>
      </c>
      <c r="AM29" s="125">
        <f t="shared" si="13"/>
        <v>0</v>
      </c>
      <c r="AN29" s="125">
        <f t="shared" si="13"/>
        <v>0</v>
      </c>
      <c r="AO29" s="156">
        <f t="shared" si="2"/>
        <v>45000</v>
      </c>
      <c r="AP29" s="158">
        <f t="shared" si="3"/>
        <v>0</v>
      </c>
      <c r="AQ29" s="107"/>
      <c r="AS29" s="7"/>
      <c r="AT29" s="7"/>
      <c r="AU29" s="7"/>
      <c r="AV29" s="7"/>
    </row>
    <row r="30" spans="1:49" s="9" customFormat="1" ht="47.25" x14ac:dyDescent="0.25">
      <c r="A30" s="132">
        <v>1</v>
      </c>
      <c r="B30" s="105" t="s">
        <v>121</v>
      </c>
      <c r="C30" s="94" t="s">
        <v>37</v>
      </c>
      <c r="D30" s="94" t="s">
        <v>220</v>
      </c>
      <c r="E30" s="94" t="s">
        <v>221</v>
      </c>
      <c r="F30" s="94">
        <v>2024</v>
      </c>
      <c r="G30" s="94" t="s">
        <v>244</v>
      </c>
      <c r="H30" s="108" t="s">
        <v>288</v>
      </c>
      <c r="I30" s="122">
        <v>45000</v>
      </c>
      <c r="J30" s="122">
        <v>45000</v>
      </c>
      <c r="K30" s="122"/>
      <c r="L30" s="122"/>
      <c r="M30" s="122">
        <v>45000</v>
      </c>
      <c r="N30" s="122"/>
      <c r="O30" s="122"/>
      <c r="P30" s="19">
        <v>500</v>
      </c>
      <c r="Q30" s="19"/>
      <c r="R30" s="19">
        <f>S30+T30</f>
        <v>454.77</v>
      </c>
      <c r="S30" s="19">
        <v>454.77</v>
      </c>
      <c r="T30" s="19"/>
      <c r="U30" s="19">
        <v>15000</v>
      </c>
      <c r="V30" s="19"/>
      <c r="W30" s="19">
        <f>X30+Y30</f>
        <v>15000</v>
      </c>
      <c r="X30" s="19">
        <v>15000</v>
      </c>
      <c r="Y30" s="19"/>
      <c r="Z30" s="19">
        <v>20000</v>
      </c>
      <c r="AA30" s="19"/>
      <c r="AB30" s="19">
        <f>AC30+AD30</f>
        <v>20000</v>
      </c>
      <c r="AC30" s="19">
        <v>20000</v>
      </c>
      <c r="AD30" s="19"/>
      <c r="AE30" s="19">
        <v>9500</v>
      </c>
      <c r="AF30" s="107"/>
      <c r="AG30" s="19">
        <f>AH30+AI30</f>
        <v>9500</v>
      </c>
      <c r="AH30" s="19">
        <v>9500</v>
      </c>
      <c r="AI30" s="19"/>
      <c r="AJ30" s="19"/>
      <c r="AK30" s="19"/>
      <c r="AL30" s="19"/>
      <c r="AM30" s="19"/>
      <c r="AN30" s="19"/>
      <c r="AO30" s="156">
        <f t="shared" si="2"/>
        <v>45000</v>
      </c>
      <c r="AP30" s="158">
        <f t="shared" si="3"/>
        <v>0</v>
      </c>
      <c r="AQ30" s="107"/>
      <c r="AS30" s="7"/>
      <c r="AT30" s="7">
        <v>1</v>
      </c>
      <c r="AU30" s="7"/>
      <c r="AV30" s="7"/>
    </row>
    <row r="31" spans="1:49" s="6" customFormat="1" ht="31.5" x14ac:dyDescent="0.25">
      <c r="A31" s="98" t="s">
        <v>344</v>
      </c>
      <c r="B31" s="99" t="s">
        <v>95</v>
      </c>
      <c r="C31" s="101"/>
      <c r="D31" s="101"/>
      <c r="E31" s="101"/>
      <c r="F31" s="101"/>
      <c r="G31" s="101"/>
      <c r="H31" s="119"/>
      <c r="I31" s="121">
        <f t="shared" ref="I31:AN31" si="14">SUM(I32:I32)</f>
        <v>0</v>
      </c>
      <c r="J31" s="121">
        <f t="shared" si="14"/>
        <v>0</v>
      </c>
      <c r="K31" s="121">
        <f t="shared" si="14"/>
        <v>0</v>
      </c>
      <c r="L31" s="121">
        <f t="shared" si="14"/>
        <v>0</v>
      </c>
      <c r="M31" s="121">
        <f t="shared" si="14"/>
        <v>0</v>
      </c>
      <c r="N31" s="121">
        <f t="shared" si="14"/>
        <v>0</v>
      </c>
      <c r="O31" s="121">
        <f t="shared" si="14"/>
        <v>0</v>
      </c>
      <c r="P31" s="121">
        <f t="shared" si="14"/>
        <v>0</v>
      </c>
      <c r="Q31" s="121">
        <f t="shared" si="14"/>
        <v>0</v>
      </c>
      <c r="R31" s="121">
        <f t="shared" si="14"/>
        <v>0</v>
      </c>
      <c r="S31" s="121">
        <f t="shared" si="14"/>
        <v>0</v>
      </c>
      <c r="T31" s="121">
        <f t="shared" si="14"/>
        <v>0</v>
      </c>
      <c r="U31" s="121">
        <f t="shared" si="14"/>
        <v>0</v>
      </c>
      <c r="V31" s="121">
        <f t="shared" si="14"/>
        <v>0</v>
      </c>
      <c r="W31" s="121">
        <f t="shared" si="14"/>
        <v>0</v>
      </c>
      <c r="X31" s="121">
        <f t="shared" si="14"/>
        <v>0</v>
      </c>
      <c r="Y31" s="121">
        <f t="shared" si="14"/>
        <v>0</v>
      </c>
      <c r="Z31" s="121">
        <f t="shared" si="14"/>
        <v>0</v>
      </c>
      <c r="AA31" s="121">
        <f t="shared" si="14"/>
        <v>0</v>
      </c>
      <c r="AB31" s="121">
        <f t="shared" si="14"/>
        <v>0</v>
      </c>
      <c r="AC31" s="121">
        <f t="shared" si="14"/>
        <v>0</v>
      </c>
      <c r="AD31" s="121">
        <f t="shared" si="14"/>
        <v>0</v>
      </c>
      <c r="AE31" s="121">
        <f t="shared" si="14"/>
        <v>0</v>
      </c>
      <c r="AF31" s="121">
        <f t="shared" si="14"/>
        <v>0</v>
      </c>
      <c r="AG31" s="121">
        <f t="shared" si="14"/>
        <v>0</v>
      </c>
      <c r="AH31" s="121">
        <f t="shared" si="14"/>
        <v>0</v>
      </c>
      <c r="AI31" s="121">
        <f t="shared" si="14"/>
        <v>0</v>
      </c>
      <c r="AJ31" s="121">
        <f t="shared" si="14"/>
        <v>0</v>
      </c>
      <c r="AK31" s="121">
        <f t="shared" si="14"/>
        <v>0</v>
      </c>
      <c r="AL31" s="121">
        <f t="shared" si="14"/>
        <v>0</v>
      </c>
      <c r="AM31" s="121">
        <f t="shared" si="14"/>
        <v>0</v>
      </c>
      <c r="AN31" s="121">
        <f t="shared" si="14"/>
        <v>0</v>
      </c>
      <c r="AO31" s="156">
        <f t="shared" si="2"/>
        <v>0</v>
      </c>
      <c r="AP31" s="158">
        <f t="shared" si="3"/>
        <v>0</v>
      </c>
      <c r="AQ31" s="95"/>
      <c r="AS31" s="5"/>
      <c r="AT31" s="5"/>
      <c r="AU31" s="5"/>
      <c r="AV31" s="5"/>
    </row>
    <row r="32" spans="1:49" s="110" customFormat="1" ht="18.75" x14ac:dyDescent="0.25">
      <c r="A32" s="133"/>
      <c r="B32" s="134"/>
      <c r="C32" s="25"/>
      <c r="D32" s="25"/>
      <c r="E32" s="25"/>
      <c r="F32" s="25"/>
      <c r="G32" s="25"/>
      <c r="H32" s="129"/>
      <c r="I32" s="130"/>
      <c r="J32" s="130"/>
      <c r="K32" s="130"/>
      <c r="L32" s="130"/>
      <c r="M32" s="130"/>
      <c r="N32" s="130"/>
      <c r="O32" s="130"/>
      <c r="P32" s="26"/>
      <c r="Q32" s="26"/>
      <c r="R32" s="26"/>
      <c r="S32" s="26"/>
      <c r="T32" s="26"/>
      <c r="U32" s="26"/>
      <c r="V32" s="26"/>
      <c r="W32" s="26"/>
      <c r="X32" s="26"/>
      <c r="Y32" s="26"/>
      <c r="Z32" s="26"/>
      <c r="AA32" s="26"/>
      <c r="AB32" s="26"/>
      <c r="AC32" s="26"/>
      <c r="AD32" s="26"/>
      <c r="AE32" s="26"/>
      <c r="AF32" s="109"/>
      <c r="AG32" s="109"/>
      <c r="AH32" s="109"/>
      <c r="AI32" s="109"/>
      <c r="AJ32" s="26"/>
      <c r="AK32" s="26"/>
      <c r="AL32" s="26"/>
      <c r="AM32" s="26"/>
      <c r="AN32" s="26"/>
      <c r="AO32" s="156">
        <f t="shared" si="2"/>
        <v>0</v>
      </c>
      <c r="AP32" s="158">
        <f t="shared" si="3"/>
        <v>0</v>
      </c>
      <c r="AQ32" s="27"/>
      <c r="AS32" s="28"/>
      <c r="AT32" s="28"/>
      <c r="AU32" s="28"/>
      <c r="AV32" s="28"/>
    </row>
    <row r="33" spans="1:48" s="9" customFormat="1" ht="31.5" x14ac:dyDescent="0.25">
      <c r="A33" s="118" t="s">
        <v>125</v>
      </c>
      <c r="B33" s="120" t="s">
        <v>122</v>
      </c>
      <c r="C33" s="94"/>
      <c r="D33" s="94"/>
      <c r="E33" s="94"/>
      <c r="F33" s="94"/>
      <c r="G33" s="94"/>
      <c r="H33" s="119"/>
      <c r="I33" s="121">
        <f>I34</f>
        <v>210000</v>
      </c>
      <c r="J33" s="121">
        <f t="shared" ref="J33:AN34" si="15">J34</f>
        <v>210000</v>
      </c>
      <c r="K33" s="121">
        <f t="shared" si="15"/>
        <v>0</v>
      </c>
      <c r="L33" s="121">
        <f t="shared" si="15"/>
        <v>0</v>
      </c>
      <c r="M33" s="121">
        <f t="shared" si="15"/>
        <v>203401</v>
      </c>
      <c r="N33" s="121">
        <f t="shared" si="15"/>
        <v>0</v>
      </c>
      <c r="O33" s="121">
        <f t="shared" si="15"/>
        <v>0</v>
      </c>
      <c r="P33" s="121">
        <f t="shared" si="15"/>
        <v>1300</v>
      </c>
      <c r="Q33" s="121">
        <f t="shared" si="15"/>
        <v>0</v>
      </c>
      <c r="R33" s="121">
        <f t="shared" si="15"/>
        <v>1300</v>
      </c>
      <c r="S33" s="121">
        <f t="shared" si="15"/>
        <v>1300</v>
      </c>
      <c r="T33" s="121">
        <f t="shared" si="15"/>
        <v>0</v>
      </c>
      <c r="U33" s="121">
        <f t="shared" si="15"/>
        <v>50000</v>
      </c>
      <c r="V33" s="121">
        <f t="shared" si="15"/>
        <v>0</v>
      </c>
      <c r="W33" s="121">
        <f t="shared" si="15"/>
        <v>41154.716591000004</v>
      </c>
      <c r="X33" s="121">
        <f t="shared" si="15"/>
        <v>41154.716591000004</v>
      </c>
      <c r="Y33" s="121">
        <f t="shared" si="15"/>
        <v>0</v>
      </c>
      <c r="Z33" s="121">
        <f t="shared" si="15"/>
        <v>71700</v>
      </c>
      <c r="AA33" s="121">
        <f t="shared" si="15"/>
        <v>0</v>
      </c>
      <c r="AB33" s="121">
        <f t="shared" si="15"/>
        <v>71699.998999999996</v>
      </c>
      <c r="AC33" s="121">
        <f t="shared" si="15"/>
        <v>71699.998999999996</v>
      </c>
      <c r="AD33" s="121">
        <f t="shared" si="15"/>
        <v>0</v>
      </c>
      <c r="AE33" s="121">
        <f t="shared" si="15"/>
        <v>80401</v>
      </c>
      <c r="AF33" s="121">
        <f t="shared" si="15"/>
        <v>0</v>
      </c>
      <c r="AG33" s="121">
        <f t="shared" si="15"/>
        <v>80401</v>
      </c>
      <c r="AH33" s="121">
        <f t="shared" si="15"/>
        <v>80401</v>
      </c>
      <c r="AI33" s="121">
        <f t="shared" si="15"/>
        <v>0</v>
      </c>
      <c r="AJ33" s="121">
        <f t="shared" si="15"/>
        <v>0</v>
      </c>
      <c r="AK33" s="121">
        <f t="shared" si="15"/>
        <v>0</v>
      </c>
      <c r="AL33" s="121">
        <f t="shared" si="15"/>
        <v>0</v>
      </c>
      <c r="AM33" s="121">
        <f t="shared" si="15"/>
        <v>0</v>
      </c>
      <c r="AN33" s="121">
        <f t="shared" si="15"/>
        <v>0</v>
      </c>
      <c r="AO33" s="156">
        <f t="shared" si="2"/>
        <v>203401</v>
      </c>
      <c r="AP33" s="158">
        <f t="shared" si="3"/>
        <v>0</v>
      </c>
      <c r="AQ33" s="107"/>
      <c r="AS33" s="7"/>
      <c r="AT33" s="7"/>
      <c r="AU33" s="7"/>
      <c r="AV33" s="7"/>
    </row>
    <row r="34" spans="1:48" s="9" customFormat="1" ht="31.5" x14ac:dyDescent="0.25">
      <c r="A34" s="98" t="s">
        <v>114</v>
      </c>
      <c r="B34" s="99" t="s">
        <v>35</v>
      </c>
      <c r="C34" s="94"/>
      <c r="D34" s="94"/>
      <c r="E34" s="94"/>
      <c r="F34" s="94"/>
      <c r="G34" s="94"/>
      <c r="H34" s="119"/>
      <c r="I34" s="121">
        <f>I35</f>
        <v>210000</v>
      </c>
      <c r="J34" s="121">
        <f t="shared" si="15"/>
        <v>210000</v>
      </c>
      <c r="K34" s="121">
        <f t="shared" si="15"/>
        <v>0</v>
      </c>
      <c r="L34" s="121">
        <f t="shared" si="15"/>
        <v>0</v>
      </c>
      <c r="M34" s="121">
        <f t="shared" si="15"/>
        <v>203401</v>
      </c>
      <c r="N34" s="121">
        <f t="shared" si="15"/>
        <v>0</v>
      </c>
      <c r="O34" s="121">
        <f t="shared" si="15"/>
        <v>0</v>
      </c>
      <c r="P34" s="121">
        <f t="shared" si="15"/>
        <v>1300</v>
      </c>
      <c r="Q34" s="121">
        <f t="shared" si="15"/>
        <v>0</v>
      </c>
      <c r="R34" s="121">
        <f t="shared" si="15"/>
        <v>1300</v>
      </c>
      <c r="S34" s="121">
        <f t="shared" si="15"/>
        <v>1300</v>
      </c>
      <c r="T34" s="121">
        <f t="shared" si="15"/>
        <v>0</v>
      </c>
      <c r="U34" s="121">
        <f t="shared" si="15"/>
        <v>50000</v>
      </c>
      <c r="V34" s="121">
        <f t="shared" si="15"/>
        <v>0</v>
      </c>
      <c r="W34" s="121">
        <f t="shared" si="15"/>
        <v>41154.716591000004</v>
      </c>
      <c r="X34" s="121">
        <f t="shared" si="15"/>
        <v>41154.716591000004</v>
      </c>
      <c r="Y34" s="121">
        <f t="shared" si="15"/>
        <v>0</v>
      </c>
      <c r="Z34" s="121">
        <f t="shared" si="15"/>
        <v>71700</v>
      </c>
      <c r="AA34" s="121">
        <f t="shared" si="15"/>
        <v>0</v>
      </c>
      <c r="AB34" s="121">
        <f t="shared" si="15"/>
        <v>71699.998999999996</v>
      </c>
      <c r="AC34" s="121">
        <f t="shared" si="15"/>
        <v>71699.998999999996</v>
      </c>
      <c r="AD34" s="121">
        <f t="shared" si="15"/>
        <v>0</v>
      </c>
      <c r="AE34" s="121">
        <f t="shared" si="15"/>
        <v>80401</v>
      </c>
      <c r="AF34" s="121">
        <f t="shared" si="15"/>
        <v>0</v>
      </c>
      <c r="AG34" s="121">
        <f t="shared" si="15"/>
        <v>80401</v>
      </c>
      <c r="AH34" s="121">
        <f t="shared" si="15"/>
        <v>80401</v>
      </c>
      <c r="AI34" s="121">
        <f t="shared" si="15"/>
        <v>0</v>
      </c>
      <c r="AJ34" s="121">
        <f t="shared" si="15"/>
        <v>0</v>
      </c>
      <c r="AK34" s="121">
        <f t="shared" si="15"/>
        <v>0</v>
      </c>
      <c r="AL34" s="121">
        <f t="shared" si="15"/>
        <v>0</v>
      </c>
      <c r="AM34" s="121">
        <f t="shared" si="15"/>
        <v>0</v>
      </c>
      <c r="AN34" s="121">
        <f t="shared" si="15"/>
        <v>0</v>
      </c>
      <c r="AO34" s="156">
        <f t="shared" si="2"/>
        <v>203401</v>
      </c>
      <c r="AP34" s="158">
        <f t="shared" si="3"/>
        <v>0</v>
      </c>
      <c r="AQ34" s="107"/>
      <c r="AS34" s="7"/>
      <c r="AT34" s="7"/>
      <c r="AU34" s="7"/>
      <c r="AV34" s="7"/>
    </row>
    <row r="35" spans="1:48" s="9" customFormat="1" ht="47.25" x14ac:dyDescent="0.25">
      <c r="A35" s="102" t="s">
        <v>92</v>
      </c>
      <c r="B35" s="103" t="s">
        <v>117</v>
      </c>
      <c r="C35" s="94"/>
      <c r="D35" s="94"/>
      <c r="E35" s="94"/>
      <c r="F35" s="94"/>
      <c r="G35" s="94"/>
      <c r="H35" s="124"/>
      <c r="I35" s="125">
        <f>SUM(I36:I37)</f>
        <v>210000</v>
      </c>
      <c r="J35" s="125">
        <f t="shared" ref="J35:AN35" si="16">SUM(J36:J37)</f>
        <v>210000</v>
      </c>
      <c r="K35" s="125">
        <f t="shared" si="16"/>
        <v>0</v>
      </c>
      <c r="L35" s="125">
        <f t="shared" si="16"/>
        <v>0</v>
      </c>
      <c r="M35" s="125">
        <f t="shared" si="16"/>
        <v>203401</v>
      </c>
      <c r="N35" s="125">
        <f t="shared" si="16"/>
        <v>0</v>
      </c>
      <c r="O35" s="125">
        <f t="shared" si="16"/>
        <v>0</v>
      </c>
      <c r="P35" s="125">
        <f t="shared" si="16"/>
        <v>1300</v>
      </c>
      <c r="Q35" s="125">
        <f t="shared" si="16"/>
        <v>0</v>
      </c>
      <c r="R35" s="125">
        <f t="shared" si="16"/>
        <v>1300</v>
      </c>
      <c r="S35" s="125">
        <f t="shared" si="16"/>
        <v>1300</v>
      </c>
      <c r="T35" s="125">
        <f t="shared" si="16"/>
        <v>0</v>
      </c>
      <c r="U35" s="125">
        <f t="shared" si="16"/>
        <v>50000</v>
      </c>
      <c r="V35" s="125">
        <f t="shared" si="16"/>
        <v>0</v>
      </c>
      <c r="W35" s="125">
        <f t="shared" si="16"/>
        <v>41154.716591000004</v>
      </c>
      <c r="X35" s="125">
        <f t="shared" si="16"/>
        <v>41154.716591000004</v>
      </c>
      <c r="Y35" s="125">
        <f t="shared" si="16"/>
        <v>0</v>
      </c>
      <c r="Z35" s="125">
        <f t="shared" si="16"/>
        <v>71700</v>
      </c>
      <c r="AA35" s="125">
        <f t="shared" si="16"/>
        <v>0</v>
      </c>
      <c r="AB35" s="125">
        <f t="shared" si="16"/>
        <v>71699.998999999996</v>
      </c>
      <c r="AC35" s="125">
        <f t="shared" si="16"/>
        <v>71699.998999999996</v>
      </c>
      <c r="AD35" s="125">
        <f t="shared" si="16"/>
        <v>0</v>
      </c>
      <c r="AE35" s="125">
        <f t="shared" si="16"/>
        <v>80401</v>
      </c>
      <c r="AF35" s="125">
        <f t="shared" si="16"/>
        <v>0</v>
      </c>
      <c r="AG35" s="125">
        <f t="shared" si="16"/>
        <v>80401</v>
      </c>
      <c r="AH35" s="125">
        <f t="shared" si="16"/>
        <v>80401</v>
      </c>
      <c r="AI35" s="125">
        <f t="shared" si="16"/>
        <v>0</v>
      </c>
      <c r="AJ35" s="125">
        <f t="shared" si="16"/>
        <v>0</v>
      </c>
      <c r="AK35" s="125">
        <f t="shared" si="16"/>
        <v>0</v>
      </c>
      <c r="AL35" s="125">
        <f t="shared" si="16"/>
        <v>0</v>
      </c>
      <c r="AM35" s="125">
        <f t="shared" si="16"/>
        <v>0</v>
      </c>
      <c r="AN35" s="125">
        <f t="shared" si="16"/>
        <v>0</v>
      </c>
      <c r="AO35" s="156">
        <f t="shared" si="2"/>
        <v>203401</v>
      </c>
      <c r="AP35" s="158">
        <f t="shared" si="3"/>
        <v>0</v>
      </c>
      <c r="AQ35" s="107"/>
      <c r="AS35" s="7"/>
      <c r="AT35" s="7"/>
      <c r="AU35" s="7"/>
      <c r="AV35" s="7"/>
    </row>
    <row r="36" spans="1:48" s="9" customFormat="1" ht="31.5" x14ac:dyDescent="0.25">
      <c r="A36" s="112">
        <v>1</v>
      </c>
      <c r="B36" s="113" t="s">
        <v>123</v>
      </c>
      <c r="C36" s="94" t="s">
        <v>37</v>
      </c>
      <c r="D36" s="94" t="s">
        <v>222</v>
      </c>
      <c r="E36" s="94" t="s">
        <v>221</v>
      </c>
      <c r="F36" s="94">
        <v>2024</v>
      </c>
      <c r="G36" s="94"/>
      <c r="H36" s="108" t="s">
        <v>289</v>
      </c>
      <c r="I36" s="122">
        <v>110000</v>
      </c>
      <c r="J36" s="122">
        <v>110000</v>
      </c>
      <c r="K36" s="122"/>
      <c r="L36" s="122"/>
      <c r="M36" s="130">
        <v>109598</v>
      </c>
      <c r="N36" s="122"/>
      <c r="O36" s="123"/>
      <c r="P36" s="19">
        <v>700</v>
      </c>
      <c r="Q36" s="19"/>
      <c r="R36" s="19">
        <f>S36+T36</f>
        <v>700</v>
      </c>
      <c r="S36" s="19">
        <v>700</v>
      </c>
      <c r="T36" s="19"/>
      <c r="U36" s="19">
        <v>30000</v>
      </c>
      <c r="V36" s="19"/>
      <c r="W36" s="19">
        <f>X36+Y36</f>
        <v>24008.294684</v>
      </c>
      <c r="X36" s="19">
        <v>24008.294684</v>
      </c>
      <c r="Y36" s="19"/>
      <c r="Z36" s="19">
        <v>31700</v>
      </c>
      <c r="AA36" s="19"/>
      <c r="AB36" s="19">
        <f>AC36+AD36</f>
        <v>31699.999</v>
      </c>
      <c r="AC36" s="19">
        <v>31699.999</v>
      </c>
      <c r="AD36" s="19"/>
      <c r="AE36" s="19">
        <v>47198</v>
      </c>
      <c r="AF36" s="107"/>
      <c r="AG36" s="19">
        <v>47198</v>
      </c>
      <c r="AH36" s="19">
        <v>47198</v>
      </c>
      <c r="AI36" s="19"/>
      <c r="AJ36" s="19"/>
      <c r="AK36" s="19"/>
      <c r="AL36" s="19"/>
      <c r="AM36" s="19"/>
      <c r="AN36" s="19"/>
      <c r="AO36" s="156">
        <f t="shared" si="2"/>
        <v>109598</v>
      </c>
      <c r="AP36" s="158">
        <f t="shared" si="3"/>
        <v>0</v>
      </c>
      <c r="AQ36" s="27" t="s">
        <v>345</v>
      </c>
      <c r="AS36" s="7"/>
      <c r="AT36" s="7">
        <v>1</v>
      </c>
      <c r="AU36" s="7"/>
      <c r="AV36" s="7"/>
    </row>
    <row r="37" spans="1:48" s="9" customFormat="1" ht="31.5" x14ac:dyDescent="0.25">
      <c r="A37" s="112">
        <v>2</v>
      </c>
      <c r="B37" s="113" t="s">
        <v>124</v>
      </c>
      <c r="C37" s="94" t="s">
        <v>37</v>
      </c>
      <c r="D37" s="94" t="s">
        <v>222</v>
      </c>
      <c r="E37" s="94" t="s">
        <v>221</v>
      </c>
      <c r="F37" s="94">
        <v>2024</v>
      </c>
      <c r="G37" s="94"/>
      <c r="H37" s="108" t="s">
        <v>290</v>
      </c>
      <c r="I37" s="122">
        <v>100000</v>
      </c>
      <c r="J37" s="122">
        <v>100000</v>
      </c>
      <c r="K37" s="122"/>
      <c r="L37" s="122"/>
      <c r="M37" s="130">
        <v>93803</v>
      </c>
      <c r="N37" s="122"/>
      <c r="O37" s="123"/>
      <c r="P37" s="19">
        <v>600</v>
      </c>
      <c r="Q37" s="19"/>
      <c r="R37" s="19">
        <f>S37+T37</f>
        <v>600</v>
      </c>
      <c r="S37" s="19">
        <v>600</v>
      </c>
      <c r="T37" s="19"/>
      <c r="U37" s="19">
        <v>20000</v>
      </c>
      <c r="V37" s="19"/>
      <c r="W37" s="19">
        <f>X37+Y37</f>
        <v>17146.421907</v>
      </c>
      <c r="X37" s="19">
        <v>17146.421907</v>
      </c>
      <c r="Y37" s="19"/>
      <c r="Z37" s="19">
        <v>40000</v>
      </c>
      <c r="AA37" s="19"/>
      <c r="AB37" s="19">
        <f>AC37+AD37</f>
        <v>40000</v>
      </c>
      <c r="AC37" s="19">
        <v>40000</v>
      </c>
      <c r="AD37" s="19"/>
      <c r="AE37" s="19">
        <v>33203</v>
      </c>
      <c r="AF37" s="107"/>
      <c r="AG37" s="19">
        <v>33203</v>
      </c>
      <c r="AH37" s="19">
        <v>33203</v>
      </c>
      <c r="AI37" s="19"/>
      <c r="AJ37" s="19"/>
      <c r="AK37" s="19"/>
      <c r="AL37" s="19"/>
      <c r="AM37" s="19"/>
      <c r="AN37" s="19"/>
      <c r="AO37" s="156">
        <f t="shared" si="2"/>
        <v>93803</v>
      </c>
      <c r="AP37" s="158">
        <f t="shared" si="3"/>
        <v>0</v>
      </c>
      <c r="AQ37" s="27" t="s">
        <v>345</v>
      </c>
      <c r="AS37" s="7"/>
      <c r="AT37" s="7">
        <v>1</v>
      </c>
      <c r="AU37" s="7"/>
      <c r="AV37" s="7"/>
    </row>
    <row r="38" spans="1:48" s="9" customFormat="1" ht="31.5" x14ac:dyDescent="0.25">
      <c r="A38" s="118" t="s">
        <v>130</v>
      </c>
      <c r="B38" s="120" t="s">
        <v>126</v>
      </c>
      <c r="C38" s="94"/>
      <c r="D38" s="94"/>
      <c r="E38" s="94"/>
      <c r="F38" s="94"/>
      <c r="G38" s="94"/>
      <c r="H38" s="119"/>
      <c r="I38" s="121">
        <f>I39+I42</f>
        <v>341695</v>
      </c>
      <c r="J38" s="121">
        <f t="shared" ref="J38:AN38" si="17">J39+J42</f>
        <v>331695</v>
      </c>
      <c r="K38" s="121">
        <f t="shared" si="17"/>
        <v>136695</v>
      </c>
      <c r="L38" s="121">
        <f t="shared" si="17"/>
        <v>126695</v>
      </c>
      <c r="M38" s="121">
        <f t="shared" si="17"/>
        <v>172183</v>
      </c>
      <c r="N38" s="121">
        <f t="shared" si="17"/>
        <v>0</v>
      </c>
      <c r="O38" s="121">
        <f t="shared" si="17"/>
        <v>0</v>
      </c>
      <c r="P38" s="121">
        <f t="shared" si="17"/>
        <v>40000</v>
      </c>
      <c r="Q38" s="121">
        <f t="shared" si="17"/>
        <v>0</v>
      </c>
      <c r="R38" s="121">
        <f t="shared" si="17"/>
        <v>40000</v>
      </c>
      <c r="S38" s="121">
        <f t="shared" si="17"/>
        <v>40000</v>
      </c>
      <c r="T38" s="121">
        <f t="shared" si="17"/>
        <v>0</v>
      </c>
      <c r="U38" s="121">
        <f t="shared" si="17"/>
        <v>99183</v>
      </c>
      <c r="V38" s="121">
        <f t="shared" si="17"/>
        <v>27495.052000000003</v>
      </c>
      <c r="W38" s="121">
        <f t="shared" si="17"/>
        <v>97750.086752999996</v>
      </c>
      <c r="X38" s="121">
        <f t="shared" si="17"/>
        <v>70259.151777999999</v>
      </c>
      <c r="Y38" s="121">
        <f t="shared" si="17"/>
        <v>27490.934975000004</v>
      </c>
      <c r="Z38" s="121">
        <f t="shared" si="17"/>
        <v>20000</v>
      </c>
      <c r="AA38" s="121">
        <f t="shared" si="17"/>
        <v>0</v>
      </c>
      <c r="AB38" s="121">
        <f t="shared" si="17"/>
        <v>20000</v>
      </c>
      <c r="AC38" s="121">
        <f t="shared" si="17"/>
        <v>20000</v>
      </c>
      <c r="AD38" s="121">
        <f t="shared" si="17"/>
        <v>0</v>
      </c>
      <c r="AE38" s="121">
        <f t="shared" si="17"/>
        <v>6000.2</v>
      </c>
      <c r="AF38" s="121">
        <f t="shared" si="17"/>
        <v>0</v>
      </c>
      <c r="AG38" s="121">
        <f t="shared" si="17"/>
        <v>6000.2</v>
      </c>
      <c r="AH38" s="121">
        <f t="shared" si="17"/>
        <v>6000.2</v>
      </c>
      <c r="AI38" s="121">
        <f t="shared" si="17"/>
        <v>0</v>
      </c>
      <c r="AJ38" s="121">
        <f t="shared" si="17"/>
        <v>6999.8000000000029</v>
      </c>
      <c r="AK38" s="121">
        <f t="shared" si="17"/>
        <v>0</v>
      </c>
      <c r="AL38" s="121">
        <f t="shared" si="17"/>
        <v>0</v>
      </c>
      <c r="AM38" s="121">
        <f t="shared" si="17"/>
        <v>0</v>
      </c>
      <c r="AN38" s="121">
        <f t="shared" si="17"/>
        <v>0</v>
      </c>
      <c r="AO38" s="156">
        <f t="shared" si="2"/>
        <v>165183.20000000001</v>
      </c>
      <c r="AP38" s="158">
        <f t="shared" si="3"/>
        <v>6999.7999999999884</v>
      </c>
      <c r="AQ38" s="107"/>
      <c r="AS38" s="7"/>
      <c r="AT38" s="7"/>
      <c r="AU38" s="7"/>
      <c r="AV38" s="7"/>
    </row>
    <row r="39" spans="1:48" s="9" customFormat="1" ht="47.25" x14ac:dyDescent="0.25">
      <c r="A39" s="98" t="s">
        <v>114</v>
      </c>
      <c r="B39" s="99" t="s">
        <v>34</v>
      </c>
      <c r="C39" s="94"/>
      <c r="D39" s="94"/>
      <c r="E39" s="94"/>
      <c r="F39" s="94"/>
      <c r="G39" s="94"/>
      <c r="H39" s="119"/>
      <c r="I39" s="121">
        <f>SUM(I40:I41)</f>
        <v>296695</v>
      </c>
      <c r="J39" s="121">
        <f t="shared" ref="J39:AN39" si="18">SUM(J40:J41)</f>
        <v>286695</v>
      </c>
      <c r="K39" s="121">
        <f t="shared" si="18"/>
        <v>136695</v>
      </c>
      <c r="L39" s="121">
        <f t="shared" si="18"/>
        <v>126695</v>
      </c>
      <c r="M39" s="121">
        <f t="shared" si="18"/>
        <v>127183</v>
      </c>
      <c r="N39" s="121">
        <f t="shared" si="18"/>
        <v>0</v>
      </c>
      <c r="O39" s="121">
        <f t="shared" si="18"/>
        <v>0</v>
      </c>
      <c r="P39" s="121">
        <f t="shared" si="18"/>
        <v>40000</v>
      </c>
      <c r="Q39" s="121">
        <f t="shared" si="18"/>
        <v>0</v>
      </c>
      <c r="R39" s="121">
        <f t="shared" si="18"/>
        <v>40000</v>
      </c>
      <c r="S39" s="121">
        <f t="shared" si="18"/>
        <v>40000</v>
      </c>
      <c r="T39" s="121">
        <f t="shared" si="18"/>
        <v>0</v>
      </c>
      <c r="U39" s="121">
        <f t="shared" si="18"/>
        <v>87183</v>
      </c>
      <c r="V39" s="121">
        <f t="shared" si="18"/>
        <v>27455.486000000001</v>
      </c>
      <c r="W39" s="121">
        <f t="shared" si="18"/>
        <v>85750.086310999992</v>
      </c>
      <c r="X39" s="121">
        <f t="shared" si="18"/>
        <v>58298.717336000002</v>
      </c>
      <c r="Y39" s="121">
        <f t="shared" si="18"/>
        <v>27451.368975000001</v>
      </c>
      <c r="Z39" s="121">
        <f t="shared" si="18"/>
        <v>0</v>
      </c>
      <c r="AA39" s="121">
        <f t="shared" si="18"/>
        <v>0</v>
      </c>
      <c r="AB39" s="121">
        <f t="shared" si="18"/>
        <v>0</v>
      </c>
      <c r="AC39" s="121">
        <f t="shared" si="18"/>
        <v>0</v>
      </c>
      <c r="AD39" s="121">
        <f t="shared" si="18"/>
        <v>0</v>
      </c>
      <c r="AE39" s="121">
        <f t="shared" si="18"/>
        <v>0</v>
      </c>
      <c r="AF39" s="121">
        <f t="shared" si="18"/>
        <v>0</v>
      </c>
      <c r="AG39" s="121">
        <f t="shared" si="18"/>
        <v>0</v>
      </c>
      <c r="AH39" s="121">
        <f t="shared" si="18"/>
        <v>0</v>
      </c>
      <c r="AI39" s="121">
        <f t="shared" si="18"/>
        <v>0</v>
      </c>
      <c r="AJ39" s="121">
        <f t="shared" si="18"/>
        <v>0</v>
      </c>
      <c r="AK39" s="121">
        <f t="shared" si="18"/>
        <v>0</v>
      </c>
      <c r="AL39" s="121">
        <f t="shared" si="18"/>
        <v>0</v>
      </c>
      <c r="AM39" s="121">
        <f t="shared" si="18"/>
        <v>0</v>
      </c>
      <c r="AN39" s="121">
        <f t="shared" si="18"/>
        <v>0</v>
      </c>
      <c r="AO39" s="156">
        <f t="shared" si="2"/>
        <v>127183</v>
      </c>
      <c r="AP39" s="158">
        <f t="shared" si="3"/>
        <v>0</v>
      </c>
      <c r="AQ39" s="107"/>
      <c r="AS39" s="7"/>
      <c r="AT39" s="7"/>
      <c r="AU39" s="7"/>
      <c r="AV39" s="7"/>
    </row>
    <row r="40" spans="1:48" s="9" customFormat="1" ht="127.5" x14ac:dyDescent="0.25">
      <c r="A40" s="112">
        <v>1</v>
      </c>
      <c r="B40" s="113" t="s">
        <v>127</v>
      </c>
      <c r="C40" s="94" t="s">
        <v>37</v>
      </c>
      <c r="D40" s="94" t="s">
        <v>223</v>
      </c>
      <c r="E40" s="94">
        <v>2010</v>
      </c>
      <c r="F40" s="94">
        <v>2023</v>
      </c>
      <c r="G40" s="94" t="s">
        <v>245</v>
      </c>
      <c r="H40" s="108" t="s">
        <v>291</v>
      </c>
      <c r="I40" s="122">
        <v>131695</v>
      </c>
      <c r="J40" s="122">
        <v>121695</v>
      </c>
      <c r="K40" s="122">
        <v>56695</v>
      </c>
      <c r="L40" s="122">
        <v>46695</v>
      </c>
      <c r="M40" s="122">
        <v>50000</v>
      </c>
      <c r="N40" s="122"/>
      <c r="O40" s="123"/>
      <c r="P40" s="19"/>
      <c r="Q40" s="19"/>
      <c r="R40" s="19">
        <f>S40+T40</f>
        <v>0</v>
      </c>
      <c r="S40" s="19"/>
      <c r="T40" s="19"/>
      <c r="U40" s="19">
        <v>50000</v>
      </c>
      <c r="V40" s="19">
        <v>26979.486000000001</v>
      </c>
      <c r="W40" s="19">
        <f>X40+Y40</f>
        <v>49999.514654999999</v>
      </c>
      <c r="X40" s="19">
        <v>23020.514739999999</v>
      </c>
      <c r="Y40" s="19">
        <v>26978.999915</v>
      </c>
      <c r="Z40" s="19"/>
      <c r="AA40" s="19"/>
      <c r="AB40" s="19">
        <f>AC40+AD40</f>
        <v>0</v>
      </c>
      <c r="AC40" s="19"/>
      <c r="AD40" s="19"/>
      <c r="AE40" s="19"/>
      <c r="AF40" s="107"/>
      <c r="AG40" s="107"/>
      <c r="AH40" s="107"/>
      <c r="AI40" s="107"/>
      <c r="AJ40" s="107"/>
      <c r="AK40" s="107"/>
      <c r="AL40" s="107"/>
      <c r="AM40" s="107"/>
      <c r="AN40" s="107"/>
      <c r="AO40" s="156">
        <f t="shared" si="2"/>
        <v>50000</v>
      </c>
      <c r="AP40" s="158">
        <f t="shared" si="3"/>
        <v>0</v>
      </c>
      <c r="AQ40" s="107"/>
      <c r="AS40" s="7">
        <v>1</v>
      </c>
      <c r="AT40" s="7"/>
      <c r="AU40" s="7"/>
      <c r="AV40" s="7"/>
    </row>
    <row r="41" spans="1:48" s="9" customFormat="1" ht="51.75" customHeight="1" x14ac:dyDescent="0.25">
      <c r="A41" s="112">
        <v>2</v>
      </c>
      <c r="B41" s="114" t="s">
        <v>128</v>
      </c>
      <c r="C41" s="94" t="s">
        <v>37</v>
      </c>
      <c r="D41" s="94" t="s">
        <v>224</v>
      </c>
      <c r="E41" s="94">
        <v>2017</v>
      </c>
      <c r="F41" s="94">
        <v>2022</v>
      </c>
      <c r="G41" s="94" t="s">
        <v>246</v>
      </c>
      <c r="H41" s="108" t="s">
        <v>292</v>
      </c>
      <c r="I41" s="122">
        <v>165000</v>
      </c>
      <c r="J41" s="122">
        <v>165000</v>
      </c>
      <c r="K41" s="122">
        <v>80000</v>
      </c>
      <c r="L41" s="122">
        <v>80000</v>
      </c>
      <c r="M41" s="130">
        <v>77183</v>
      </c>
      <c r="N41" s="122"/>
      <c r="O41" s="123"/>
      <c r="P41" s="19">
        <v>40000</v>
      </c>
      <c r="Q41" s="19"/>
      <c r="R41" s="19">
        <f>S41+T41</f>
        <v>40000</v>
      </c>
      <c r="S41" s="19">
        <v>40000</v>
      </c>
      <c r="T41" s="19"/>
      <c r="U41" s="19">
        <v>37183</v>
      </c>
      <c r="V41" s="19">
        <v>476</v>
      </c>
      <c r="W41" s="19">
        <f>X41+Y41</f>
        <v>35750.571656</v>
      </c>
      <c r="X41" s="19">
        <v>35278.202596000003</v>
      </c>
      <c r="Y41" s="19">
        <v>472.36905999999999</v>
      </c>
      <c r="Z41" s="19"/>
      <c r="AA41" s="19"/>
      <c r="AB41" s="19">
        <f>AC41+AD41</f>
        <v>0</v>
      </c>
      <c r="AC41" s="19"/>
      <c r="AD41" s="19"/>
      <c r="AE41" s="19"/>
      <c r="AF41" s="107"/>
      <c r="AG41" s="107"/>
      <c r="AH41" s="107"/>
      <c r="AI41" s="107"/>
      <c r="AJ41" s="107"/>
      <c r="AK41" s="107"/>
      <c r="AL41" s="107"/>
      <c r="AM41" s="107"/>
      <c r="AN41" s="107"/>
      <c r="AO41" s="156">
        <f t="shared" si="2"/>
        <v>77183</v>
      </c>
      <c r="AP41" s="158">
        <f t="shared" si="3"/>
        <v>0</v>
      </c>
      <c r="AQ41" s="27" t="s">
        <v>345</v>
      </c>
      <c r="AS41" s="7">
        <v>1</v>
      </c>
      <c r="AT41" s="7"/>
      <c r="AU41" s="7"/>
      <c r="AV41" s="7"/>
    </row>
    <row r="42" spans="1:48" s="9" customFormat="1" ht="31.5" x14ac:dyDescent="0.25">
      <c r="A42" s="98" t="s">
        <v>116</v>
      </c>
      <c r="B42" s="99" t="s">
        <v>35</v>
      </c>
      <c r="C42" s="94"/>
      <c r="D42" s="94"/>
      <c r="E42" s="94"/>
      <c r="F42" s="94"/>
      <c r="G42" s="94"/>
      <c r="H42" s="119"/>
      <c r="I42" s="121">
        <f>I44</f>
        <v>45000</v>
      </c>
      <c r="J42" s="121">
        <f t="shared" ref="J42:AN42" si="19">J44</f>
        <v>45000</v>
      </c>
      <c r="K42" s="121">
        <f t="shared" si="19"/>
        <v>0</v>
      </c>
      <c r="L42" s="121">
        <f t="shared" si="19"/>
        <v>0</v>
      </c>
      <c r="M42" s="121">
        <f t="shared" si="19"/>
        <v>45000</v>
      </c>
      <c r="N42" s="121">
        <f t="shared" si="19"/>
        <v>0</v>
      </c>
      <c r="O42" s="121">
        <f t="shared" si="19"/>
        <v>0</v>
      </c>
      <c r="P42" s="121">
        <f t="shared" si="19"/>
        <v>0</v>
      </c>
      <c r="Q42" s="121">
        <f t="shared" si="19"/>
        <v>0</v>
      </c>
      <c r="R42" s="121">
        <f t="shared" si="19"/>
        <v>0</v>
      </c>
      <c r="S42" s="121">
        <f t="shared" si="19"/>
        <v>0</v>
      </c>
      <c r="T42" s="121">
        <f t="shared" si="19"/>
        <v>0</v>
      </c>
      <c r="U42" s="121">
        <f t="shared" si="19"/>
        <v>12000</v>
      </c>
      <c r="V42" s="121">
        <f t="shared" si="19"/>
        <v>39.566000000000713</v>
      </c>
      <c r="W42" s="121">
        <f t="shared" si="19"/>
        <v>12000.000442</v>
      </c>
      <c r="X42" s="121">
        <f t="shared" si="19"/>
        <v>11960.434442</v>
      </c>
      <c r="Y42" s="121">
        <f t="shared" si="19"/>
        <v>39.566000000000713</v>
      </c>
      <c r="Z42" s="121">
        <f t="shared" si="19"/>
        <v>20000</v>
      </c>
      <c r="AA42" s="121">
        <f t="shared" si="19"/>
        <v>0</v>
      </c>
      <c r="AB42" s="121">
        <f t="shared" si="19"/>
        <v>20000</v>
      </c>
      <c r="AC42" s="121">
        <f t="shared" si="19"/>
        <v>20000</v>
      </c>
      <c r="AD42" s="121">
        <f t="shared" si="19"/>
        <v>0</v>
      </c>
      <c r="AE42" s="121">
        <f t="shared" si="19"/>
        <v>6000.2</v>
      </c>
      <c r="AF42" s="121">
        <f t="shared" si="19"/>
        <v>0</v>
      </c>
      <c r="AG42" s="121">
        <f t="shared" si="19"/>
        <v>6000.2</v>
      </c>
      <c r="AH42" s="121">
        <f t="shared" si="19"/>
        <v>6000.2</v>
      </c>
      <c r="AI42" s="121">
        <f t="shared" si="19"/>
        <v>0</v>
      </c>
      <c r="AJ42" s="121">
        <f t="shared" si="19"/>
        <v>6999.8000000000029</v>
      </c>
      <c r="AK42" s="121">
        <f t="shared" si="19"/>
        <v>0</v>
      </c>
      <c r="AL42" s="121">
        <f t="shared" si="19"/>
        <v>0</v>
      </c>
      <c r="AM42" s="121">
        <f t="shared" si="19"/>
        <v>0</v>
      </c>
      <c r="AN42" s="121">
        <f t="shared" si="19"/>
        <v>0</v>
      </c>
      <c r="AO42" s="156">
        <f t="shared" si="2"/>
        <v>38000.199999999997</v>
      </c>
      <c r="AP42" s="158">
        <f t="shared" si="3"/>
        <v>6999.8000000000029</v>
      </c>
      <c r="AQ42" s="107"/>
      <c r="AS42" s="7"/>
      <c r="AT42" s="7"/>
      <c r="AU42" s="7"/>
      <c r="AV42" s="7"/>
    </row>
    <row r="43" spans="1:48" s="9" customFormat="1" ht="47.25" x14ac:dyDescent="0.25">
      <c r="A43" s="102" t="s">
        <v>92</v>
      </c>
      <c r="B43" s="103" t="s">
        <v>117</v>
      </c>
      <c r="C43" s="94"/>
      <c r="D43" s="94"/>
      <c r="E43" s="94"/>
      <c r="F43" s="94"/>
      <c r="G43" s="94"/>
      <c r="H43" s="124"/>
      <c r="I43" s="125">
        <f>I44</f>
        <v>45000</v>
      </c>
      <c r="J43" s="125">
        <f t="shared" ref="J43:AN43" si="20">J44</f>
        <v>45000</v>
      </c>
      <c r="K43" s="125">
        <f t="shared" si="20"/>
        <v>0</v>
      </c>
      <c r="L43" s="125">
        <f t="shared" si="20"/>
        <v>0</v>
      </c>
      <c r="M43" s="125">
        <f t="shared" si="20"/>
        <v>45000</v>
      </c>
      <c r="N43" s="125">
        <f t="shared" si="20"/>
        <v>0</v>
      </c>
      <c r="O43" s="125">
        <f t="shared" si="20"/>
        <v>0</v>
      </c>
      <c r="P43" s="125">
        <f t="shared" si="20"/>
        <v>0</v>
      </c>
      <c r="Q43" s="125">
        <f t="shared" si="20"/>
        <v>0</v>
      </c>
      <c r="R43" s="125">
        <f t="shared" si="20"/>
        <v>0</v>
      </c>
      <c r="S43" s="125">
        <f t="shared" si="20"/>
        <v>0</v>
      </c>
      <c r="T43" s="125">
        <f t="shared" si="20"/>
        <v>0</v>
      </c>
      <c r="U43" s="125">
        <f t="shared" si="20"/>
        <v>12000</v>
      </c>
      <c r="V43" s="125">
        <f t="shared" si="20"/>
        <v>39.566000000000713</v>
      </c>
      <c r="W43" s="125">
        <f t="shared" si="20"/>
        <v>12000.000442</v>
      </c>
      <c r="X43" s="125">
        <f t="shared" si="20"/>
        <v>11960.434442</v>
      </c>
      <c r="Y43" s="125">
        <f t="shared" si="20"/>
        <v>39.566000000000713</v>
      </c>
      <c r="Z43" s="125">
        <f t="shared" si="20"/>
        <v>20000</v>
      </c>
      <c r="AA43" s="125">
        <f t="shared" si="20"/>
        <v>0</v>
      </c>
      <c r="AB43" s="125">
        <f t="shared" si="20"/>
        <v>20000</v>
      </c>
      <c r="AC43" s="125">
        <f t="shared" si="20"/>
        <v>20000</v>
      </c>
      <c r="AD43" s="125">
        <f t="shared" si="20"/>
        <v>0</v>
      </c>
      <c r="AE43" s="125">
        <f t="shared" si="20"/>
        <v>6000.2</v>
      </c>
      <c r="AF43" s="125">
        <f t="shared" si="20"/>
        <v>0</v>
      </c>
      <c r="AG43" s="125">
        <f t="shared" si="20"/>
        <v>6000.2</v>
      </c>
      <c r="AH43" s="125">
        <f t="shared" si="20"/>
        <v>6000.2</v>
      </c>
      <c r="AI43" s="125">
        <f t="shared" si="20"/>
        <v>0</v>
      </c>
      <c r="AJ43" s="125">
        <f t="shared" si="20"/>
        <v>6999.8000000000029</v>
      </c>
      <c r="AK43" s="125">
        <f t="shared" si="20"/>
        <v>0</v>
      </c>
      <c r="AL43" s="125">
        <f t="shared" si="20"/>
        <v>0</v>
      </c>
      <c r="AM43" s="125">
        <f t="shared" si="20"/>
        <v>0</v>
      </c>
      <c r="AN43" s="125">
        <f t="shared" si="20"/>
        <v>0</v>
      </c>
      <c r="AO43" s="156">
        <f t="shared" si="2"/>
        <v>38000.199999999997</v>
      </c>
      <c r="AP43" s="158">
        <f t="shared" si="3"/>
        <v>6999.8000000000029</v>
      </c>
      <c r="AQ43" s="107"/>
      <c r="AS43" s="7"/>
      <c r="AT43" s="7"/>
      <c r="AU43" s="7"/>
      <c r="AV43" s="7"/>
    </row>
    <row r="44" spans="1:48" s="9" customFormat="1" ht="47.25" x14ac:dyDescent="0.25">
      <c r="A44" s="112">
        <v>1</v>
      </c>
      <c r="B44" s="114" t="s">
        <v>129</v>
      </c>
      <c r="C44" s="94" t="s">
        <v>37</v>
      </c>
      <c r="D44" s="94" t="s">
        <v>223</v>
      </c>
      <c r="E44" s="94">
        <v>2022</v>
      </c>
      <c r="F44" s="94">
        <v>2024</v>
      </c>
      <c r="G44" s="94" t="s">
        <v>247</v>
      </c>
      <c r="H44" s="108" t="s">
        <v>293</v>
      </c>
      <c r="I44" s="122">
        <v>45000</v>
      </c>
      <c r="J44" s="122">
        <v>45000</v>
      </c>
      <c r="K44" s="122"/>
      <c r="L44" s="122"/>
      <c r="M44" s="122">
        <v>45000</v>
      </c>
      <c r="N44" s="122"/>
      <c r="O44" s="123"/>
      <c r="P44" s="19"/>
      <c r="Q44" s="19"/>
      <c r="R44" s="19">
        <f>S44+T44</f>
        <v>0</v>
      </c>
      <c r="S44" s="19"/>
      <c r="T44" s="19"/>
      <c r="U44" s="19">
        <v>12000</v>
      </c>
      <c r="V44" s="19">
        <v>39.566000000000713</v>
      </c>
      <c r="W44" s="19">
        <f>X44+Y44</f>
        <v>12000.000442</v>
      </c>
      <c r="X44" s="19">
        <v>11960.434442</v>
      </c>
      <c r="Y44" s="19">
        <v>39.566000000000713</v>
      </c>
      <c r="Z44" s="19">
        <v>20000</v>
      </c>
      <c r="AA44" s="19"/>
      <c r="AB44" s="19">
        <f>AC44+AD44</f>
        <v>20000</v>
      </c>
      <c r="AC44" s="19">
        <v>20000</v>
      </c>
      <c r="AD44" s="19"/>
      <c r="AE44" s="160">
        <v>6000.2</v>
      </c>
      <c r="AF44" s="107"/>
      <c r="AG44" s="19">
        <f>AH44+AI44</f>
        <v>6000.2</v>
      </c>
      <c r="AH44" s="160">
        <v>6000.2</v>
      </c>
      <c r="AI44" s="19"/>
      <c r="AJ44" s="19">
        <v>6999.8000000000029</v>
      </c>
      <c r="AK44" s="19"/>
      <c r="AL44" s="19"/>
      <c r="AM44" s="19"/>
      <c r="AN44" s="19"/>
      <c r="AO44" s="156">
        <f t="shared" si="2"/>
        <v>38000.199999999997</v>
      </c>
      <c r="AP44" s="158">
        <f t="shared" si="3"/>
        <v>6999.8000000000029</v>
      </c>
      <c r="AQ44" s="107"/>
      <c r="AS44" s="7"/>
      <c r="AT44" s="7">
        <v>1</v>
      </c>
      <c r="AU44" s="7"/>
      <c r="AV44" s="7"/>
    </row>
    <row r="45" spans="1:48" s="9" customFormat="1" ht="31.5" x14ac:dyDescent="0.25">
      <c r="A45" s="118" t="s">
        <v>136</v>
      </c>
      <c r="B45" s="120" t="s">
        <v>131</v>
      </c>
      <c r="C45" s="94"/>
      <c r="D45" s="94"/>
      <c r="E45" s="94"/>
      <c r="F45" s="94"/>
      <c r="G45" s="94"/>
      <c r="H45" s="119"/>
      <c r="I45" s="121">
        <f t="shared" ref="I45:AN45" si="21">I46+I48</f>
        <v>591928</v>
      </c>
      <c r="J45" s="121">
        <f t="shared" si="21"/>
        <v>522809</v>
      </c>
      <c r="K45" s="121">
        <f t="shared" si="21"/>
        <v>193389</v>
      </c>
      <c r="L45" s="121">
        <f t="shared" si="21"/>
        <v>171958</v>
      </c>
      <c r="M45" s="121">
        <f t="shared" si="21"/>
        <v>159777</v>
      </c>
      <c r="N45" s="121">
        <f t="shared" si="21"/>
        <v>0</v>
      </c>
      <c r="O45" s="121">
        <f t="shared" si="21"/>
        <v>0</v>
      </c>
      <c r="P45" s="121">
        <f t="shared" si="21"/>
        <v>9803</v>
      </c>
      <c r="Q45" s="121">
        <f t="shared" si="21"/>
        <v>0</v>
      </c>
      <c r="R45" s="121">
        <f t="shared" si="21"/>
        <v>9803</v>
      </c>
      <c r="S45" s="121">
        <f t="shared" si="21"/>
        <v>9803</v>
      </c>
      <c r="T45" s="121">
        <f t="shared" si="21"/>
        <v>0</v>
      </c>
      <c r="U45" s="121">
        <f t="shared" si="21"/>
        <v>0</v>
      </c>
      <c r="V45" s="121">
        <f t="shared" si="21"/>
        <v>0</v>
      </c>
      <c r="W45" s="121">
        <f t="shared" si="21"/>
        <v>0</v>
      </c>
      <c r="X45" s="121">
        <f t="shared" si="21"/>
        <v>0</v>
      </c>
      <c r="Y45" s="121">
        <f t="shared" si="21"/>
        <v>0</v>
      </c>
      <c r="Z45" s="121">
        <f t="shared" si="21"/>
        <v>1058</v>
      </c>
      <c r="AA45" s="121">
        <f t="shared" si="21"/>
        <v>0</v>
      </c>
      <c r="AB45" s="121">
        <f t="shared" si="21"/>
        <v>406.6</v>
      </c>
      <c r="AC45" s="121">
        <f t="shared" si="21"/>
        <v>406.6</v>
      </c>
      <c r="AD45" s="121">
        <f t="shared" si="21"/>
        <v>0</v>
      </c>
      <c r="AE45" s="121">
        <f t="shared" si="21"/>
        <v>1500</v>
      </c>
      <c r="AF45" s="121">
        <f t="shared" si="21"/>
        <v>0</v>
      </c>
      <c r="AG45" s="121">
        <f t="shared" si="21"/>
        <v>1500</v>
      </c>
      <c r="AH45" s="121">
        <f t="shared" si="21"/>
        <v>1500</v>
      </c>
      <c r="AI45" s="121">
        <f t="shared" si="21"/>
        <v>0</v>
      </c>
      <c r="AJ45" s="121">
        <f t="shared" si="21"/>
        <v>147266</v>
      </c>
      <c r="AK45" s="121">
        <f t="shared" si="21"/>
        <v>0</v>
      </c>
      <c r="AL45" s="121">
        <f t="shared" si="21"/>
        <v>0</v>
      </c>
      <c r="AM45" s="121">
        <f t="shared" si="21"/>
        <v>0</v>
      </c>
      <c r="AN45" s="121">
        <f t="shared" si="21"/>
        <v>0</v>
      </c>
      <c r="AO45" s="156">
        <f t="shared" si="2"/>
        <v>12361</v>
      </c>
      <c r="AP45" s="158">
        <f t="shared" si="3"/>
        <v>147416</v>
      </c>
      <c r="AQ45" s="107"/>
      <c r="AS45" s="7"/>
      <c r="AT45" s="7"/>
      <c r="AU45" s="7"/>
      <c r="AV45" s="7"/>
    </row>
    <row r="46" spans="1:48" s="9" customFormat="1" ht="47.25" x14ac:dyDescent="0.25">
      <c r="A46" s="98" t="s">
        <v>114</v>
      </c>
      <c r="B46" s="99" t="s">
        <v>34</v>
      </c>
      <c r="C46" s="94"/>
      <c r="D46" s="94"/>
      <c r="E46" s="94"/>
      <c r="F46" s="94"/>
      <c r="G46" s="94"/>
      <c r="H46" s="119"/>
      <c r="I46" s="121">
        <f>I47</f>
        <v>220680</v>
      </c>
      <c r="J46" s="121">
        <f t="shared" ref="J46:AN46" si="22">J47</f>
        <v>181561</v>
      </c>
      <c r="K46" s="121">
        <f t="shared" si="22"/>
        <v>193389</v>
      </c>
      <c r="L46" s="121">
        <f t="shared" si="22"/>
        <v>171958</v>
      </c>
      <c r="M46" s="121">
        <f t="shared" si="22"/>
        <v>9603</v>
      </c>
      <c r="N46" s="121">
        <f t="shared" si="22"/>
        <v>0</v>
      </c>
      <c r="O46" s="121">
        <f t="shared" si="22"/>
        <v>0</v>
      </c>
      <c r="P46" s="121">
        <f t="shared" si="22"/>
        <v>9603</v>
      </c>
      <c r="Q46" s="121">
        <f t="shared" si="22"/>
        <v>0</v>
      </c>
      <c r="R46" s="121">
        <f t="shared" si="22"/>
        <v>9603</v>
      </c>
      <c r="S46" s="121">
        <f t="shared" si="22"/>
        <v>9603</v>
      </c>
      <c r="T46" s="121">
        <f t="shared" si="22"/>
        <v>0</v>
      </c>
      <c r="U46" s="121">
        <f t="shared" si="22"/>
        <v>0</v>
      </c>
      <c r="V46" s="121">
        <f t="shared" si="22"/>
        <v>0</v>
      </c>
      <c r="W46" s="121">
        <f t="shared" si="22"/>
        <v>0</v>
      </c>
      <c r="X46" s="121">
        <f t="shared" si="22"/>
        <v>0</v>
      </c>
      <c r="Y46" s="121">
        <f t="shared" si="22"/>
        <v>0</v>
      </c>
      <c r="Z46" s="121">
        <f t="shared" si="22"/>
        <v>0</v>
      </c>
      <c r="AA46" s="121">
        <f t="shared" si="22"/>
        <v>0</v>
      </c>
      <c r="AB46" s="121">
        <f t="shared" si="22"/>
        <v>0</v>
      </c>
      <c r="AC46" s="121">
        <f t="shared" si="22"/>
        <v>0</v>
      </c>
      <c r="AD46" s="121">
        <f t="shared" si="22"/>
        <v>0</v>
      </c>
      <c r="AE46" s="121">
        <f t="shared" si="22"/>
        <v>0</v>
      </c>
      <c r="AF46" s="121">
        <f t="shared" si="22"/>
        <v>0</v>
      </c>
      <c r="AG46" s="121">
        <f t="shared" si="22"/>
        <v>0</v>
      </c>
      <c r="AH46" s="121">
        <f t="shared" si="22"/>
        <v>0</v>
      </c>
      <c r="AI46" s="121">
        <f t="shared" si="22"/>
        <v>0</v>
      </c>
      <c r="AJ46" s="121">
        <f t="shared" si="22"/>
        <v>0</v>
      </c>
      <c r="AK46" s="121">
        <f t="shared" si="22"/>
        <v>0</v>
      </c>
      <c r="AL46" s="121">
        <f t="shared" si="22"/>
        <v>0</v>
      </c>
      <c r="AM46" s="121">
        <f t="shared" si="22"/>
        <v>0</v>
      </c>
      <c r="AN46" s="121">
        <f t="shared" si="22"/>
        <v>0</v>
      </c>
      <c r="AO46" s="156">
        <f t="shared" si="2"/>
        <v>9603</v>
      </c>
      <c r="AP46" s="158">
        <f t="shared" si="3"/>
        <v>0</v>
      </c>
      <c r="AQ46" s="107"/>
      <c r="AS46" s="7"/>
      <c r="AT46" s="7"/>
      <c r="AU46" s="7"/>
      <c r="AV46" s="7"/>
    </row>
    <row r="47" spans="1:48" s="9" customFormat="1" ht="49.5" customHeight="1" x14ac:dyDescent="0.25">
      <c r="A47" s="132">
        <v>1</v>
      </c>
      <c r="B47" s="105" t="s">
        <v>132</v>
      </c>
      <c r="C47" s="94" t="s">
        <v>37</v>
      </c>
      <c r="D47" s="94" t="s">
        <v>225</v>
      </c>
      <c r="E47" s="94" t="s">
        <v>226</v>
      </c>
      <c r="F47" s="94">
        <v>2021</v>
      </c>
      <c r="G47" s="94" t="s">
        <v>248</v>
      </c>
      <c r="H47" s="108" t="s">
        <v>294</v>
      </c>
      <c r="I47" s="122">
        <v>220680</v>
      </c>
      <c r="J47" s="122">
        <v>181561</v>
      </c>
      <c r="K47" s="122">
        <v>193389</v>
      </c>
      <c r="L47" s="122">
        <v>171958</v>
      </c>
      <c r="M47" s="122">
        <v>9603</v>
      </c>
      <c r="N47" s="122"/>
      <c r="O47" s="123"/>
      <c r="P47" s="19">
        <v>9603</v>
      </c>
      <c r="Q47" s="19"/>
      <c r="R47" s="19">
        <f>S47+T47</f>
        <v>9603</v>
      </c>
      <c r="S47" s="19">
        <v>9603</v>
      </c>
      <c r="T47" s="19"/>
      <c r="U47" s="19"/>
      <c r="V47" s="19"/>
      <c r="W47" s="19">
        <f>X47+Y47</f>
        <v>0</v>
      </c>
      <c r="X47" s="19"/>
      <c r="Y47" s="19"/>
      <c r="Z47" s="19"/>
      <c r="AA47" s="19"/>
      <c r="AB47" s="19">
        <f>AC47+AD47</f>
        <v>0</v>
      </c>
      <c r="AC47" s="19"/>
      <c r="AD47" s="19"/>
      <c r="AE47" s="19"/>
      <c r="AF47" s="107"/>
      <c r="AG47" s="107"/>
      <c r="AH47" s="107"/>
      <c r="AI47" s="107"/>
      <c r="AJ47" s="107"/>
      <c r="AK47" s="107"/>
      <c r="AL47" s="107"/>
      <c r="AM47" s="107"/>
      <c r="AN47" s="107"/>
      <c r="AO47" s="156">
        <f t="shared" si="2"/>
        <v>9603</v>
      </c>
      <c r="AP47" s="158">
        <f t="shared" si="3"/>
        <v>0</v>
      </c>
      <c r="AQ47" s="107"/>
      <c r="AS47" s="7">
        <v>1</v>
      </c>
      <c r="AT47" s="7"/>
      <c r="AU47" s="7"/>
      <c r="AV47" s="7"/>
    </row>
    <row r="48" spans="1:48" s="9" customFormat="1" ht="31.5" x14ac:dyDescent="0.25">
      <c r="A48" s="98" t="s">
        <v>116</v>
      </c>
      <c r="B48" s="99" t="s">
        <v>35</v>
      </c>
      <c r="C48" s="94"/>
      <c r="D48" s="94"/>
      <c r="E48" s="94"/>
      <c r="F48" s="94"/>
      <c r="G48" s="94"/>
      <c r="H48" s="119"/>
      <c r="I48" s="121">
        <f>I49+I51</f>
        <v>371248</v>
      </c>
      <c r="J48" s="121">
        <f t="shared" ref="J48:AN48" si="23">J49+J51</f>
        <v>341248</v>
      </c>
      <c r="K48" s="121">
        <f t="shared" si="23"/>
        <v>0</v>
      </c>
      <c r="L48" s="121">
        <f t="shared" si="23"/>
        <v>0</v>
      </c>
      <c r="M48" s="121">
        <f t="shared" si="23"/>
        <v>150174</v>
      </c>
      <c r="N48" s="121">
        <f t="shared" si="23"/>
        <v>0</v>
      </c>
      <c r="O48" s="121">
        <f t="shared" si="23"/>
        <v>0</v>
      </c>
      <c r="P48" s="121">
        <f t="shared" si="23"/>
        <v>200</v>
      </c>
      <c r="Q48" s="121">
        <f t="shared" si="23"/>
        <v>0</v>
      </c>
      <c r="R48" s="121">
        <f t="shared" si="23"/>
        <v>200</v>
      </c>
      <c r="S48" s="121">
        <f t="shared" si="23"/>
        <v>200</v>
      </c>
      <c r="T48" s="121">
        <f t="shared" si="23"/>
        <v>0</v>
      </c>
      <c r="U48" s="121">
        <f t="shared" si="23"/>
        <v>0</v>
      </c>
      <c r="V48" s="121">
        <f t="shared" si="23"/>
        <v>0</v>
      </c>
      <c r="W48" s="121">
        <f t="shared" si="23"/>
        <v>0</v>
      </c>
      <c r="X48" s="121">
        <f t="shared" si="23"/>
        <v>0</v>
      </c>
      <c r="Y48" s="121">
        <f t="shared" si="23"/>
        <v>0</v>
      </c>
      <c r="Z48" s="121">
        <f t="shared" si="23"/>
        <v>1058</v>
      </c>
      <c r="AA48" s="121">
        <f t="shared" si="23"/>
        <v>0</v>
      </c>
      <c r="AB48" s="121">
        <f t="shared" si="23"/>
        <v>406.6</v>
      </c>
      <c r="AC48" s="121">
        <f t="shared" si="23"/>
        <v>406.6</v>
      </c>
      <c r="AD48" s="121">
        <f t="shared" si="23"/>
        <v>0</v>
      </c>
      <c r="AE48" s="121">
        <f t="shared" si="23"/>
        <v>1500</v>
      </c>
      <c r="AF48" s="121">
        <f t="shared" si="23"/>
        <v>0</v>
      </c>
      <c r="AG48" s="121">
        <f t="shared" si="23"/>
        <v>1500</v>
      </c>
      <c r="AH48" s="121">
        <f t="shared" si="23"/>
        <v>1500</v>
      </c>
      <c r="AI48" s="121">
        <f t="shared" si="23"/>
        <v>0</v>
      </c>
      <c r="AJ48" s="121">
        <f t="shared" si="23"/>
        <v>147266</v>
      </c>
      <c r="AK48" s="121">
        <f t="shared" si="23"/>
        <v>0</v>
      </c>
      <c r="AL48" s="121">
        <f t="shared" si="23"/>
        <v>0</v>
      </c>
      <c r="AM48" s="121">
        <f t="shared" si="23"/>
        <v>0</v>
      </c>
      <c r="AN48" s="121">
        <f t="shared" si="23"/>
        <v>0</v>
      </c>
      <c r="AO48" s="156">
        <f t="shared" si="2"/>
        <v>2758</v>
      </c>
      <c r="AP48" s="158">
        <f t="shared" si="3"/>
        <v>147416</v>
      </c>
      <c r="AQ48" s="107"/>
      <c r="AS48" s="7"/>
      <c r="AT48" s="7"/>
      <c r="AU48" s="7"/>
      <c r="AV48" s="7"/>
    </row>
    <row r="49" spans="1:49" s="9" customFormat="1" ht="47.25" x14ac:dyDescent="0.25">
      <c r="A49" s="102" t="s">
        <v>92</v>
      </c>
      <c r="B49" s="103" t="s">
        <v>117</v>
      </c>
      <c r="C49" s="94"/>
      <c r="D49" s="94"/>
      <c r="E49" s="94"/>
      <c r="F49" s="94"/>
      <c r="G49" s="94"/>
      <c r="H49" s="124"/>
      <c r="I49" s="125">
        <f>I50</f>
        <v>91000</v>
      </c>
      <c r="J49" s="125">
        <f t="shared" ref="J49:AN49" si="24">J50</f>
        <v>61000</v>
      </c>
      <c r="K49" s="125">
        <f t="shared" si="24"/>
        <v>0</v>
      </c>
      <c r="L49" s="125">
        <f t="shared" si="24"/>
        <v>0</v>
      </c>
      <c r="M49" s="125">
        <f t="shared" si="24"/>
        <v>61000</v>
      </c>
      <c r="N49" s="125">
        <f t="shared" si="24"/>
        <v>0</v>
      </c>
      <c r="O49" s="125">
        <f t="shared" si="24"/>
        <v>0</v>
      </c>
      <c r="P49" s="125">
        <f t="shared" si="24"/>
        <v>0</v>
      </c>
      <c r="Q49" s="125">
        <f t="shared" si="24"/>
        <v>0</v>
      </c>
      <c r="R49" s="125">
        <f t="shared" si="24"/>
        <v>0</v>
      </c>
      <c r="S49" s="125">
        <f t="shared" si="24"/>
        <v>0</v>
      </c>
      <c r="T49" s="125">
        <f t="shared" si="24"/>
        <v>0</v>
      </c>
      <c r="U49" s="125">
        <f t="shared" si="24"/>
        <v>0</v>
      </c>
      <c r="V49" s="125">
        <f t="shared" si="24"/>
        <v>0</v>
      </c>
      <c r="W49" s="125">
        <f t="shared" si="24"/>
        <v>0</v>
      </c>
      <c r="X49" s="125">
        <f t="shared" si="24"/>
        <v>0</v>
      </c>
      <c r="Y49" s="125">
        <f t="shared" si="24"/>
        <v>0</v>
      </c>
      <c r="Z49" s="125">
        <f t="shared" si="24"/>
        <v>0</v>
      </c>
      <c r="AA49" s="125">
        <f t="shared" si="24"/>
        <v>0</v>
      </c>
      <c r="AB49" s="125">
        <f t="shared" si="24"/>
        <v>0</v>
      </c>
      <c r="AC49" s="125">
        <f t="shared" si="24"/>
        <v>0</v>
      </c>
      <c r="AD49" s="125">
        <f t="shared" si="24"/>
        <v>0</v>
      </c>
      <c r="AE49" s="125">
        <f t="shared" si="24"/>
        <v>1000</v>
      </c>
      <c r="AF49" s="125">
        <f t="shared" si="24"/>
        <v>0</v>
      </c>
      <c r="AG49" s="125">
        <f t="shared" si="24"/>
        <v>1000</v>
      </c>
      <c r="AH49" s="125">
        <f t="shared" si="24"/>
        <v>1000</v>
      </c>
      <c r="AI49" s="125">
        <f t="shared" si="24"/>
        <v>0</v>
      </c>
      <c r="AJ49" s="125">
        <f t="shared" si="24"/>
        <v>60000</v>
      </c>
      <c r="AK49" s="125">
        <f t="shared" si="24"/>
        <v>0</v>
      </c>
      <c r="AL49" s="125">
        <f t="shared" si="24"/>
        <v>0</v>
      </c>
      <c r="AM49" s="125">
        <f t="shared" si="24"/>
        <v>0</v>
      </c>
      <c r="AN49" s="125">
        <f t="shared" si="24"/>
        <v>0</v>
      </c>
      <c r="AO49" s="156">
        <f t="shared" si="2"/>
        <v>1000</v>
      </c>
      <c r="AP49" s="158">
        <f t="shared" si="3"/>
        <v>60000</v>
      </c>
      <c r="AQ49" s="107"/>
      <c r="AS49" s="7"/>
      <c r="AT49" s="7"/>
      <c r="AU49" s="7"/>
      <c r="AV49" s="7"/>
    </row>
    <row r="50" spans="1:49" s="9" customFormat="1" ht="31.5" x14ac:dyDescent="0.25">
      <c r="A50" s="132">
        <v>1</v>
      </c>
      <c r="B50" s="105" t="s">
        <v>133</v>
      </c>
      <c r="C50" s="94" t="s">
        <v>37</v>
      </c>
      <c r="D50" s="94" t="s">
        <v>225</v>
      </c>
      <c r="E50" s="94">
        <v>2024</v>
      </c>
      <c r="F50" s="94">
        <v>2025</v>
      </c>
      <c r="G50" s="94"/>
      <c r="H50" s="108" t="s">
        <v>514</v>
      </c>
      <c r="I50" s="122">
        <v>91000</v>
      </c>
      <c r="J50" s="122">
        <v>61000</v>
      </c>
      <c r="K50" s="122"/>
      <c r="L50" s="122"/>
      <c r="M50" s="122">
        <v>61000</v>
      </c>
      <c r="N50" s="122"/>
      <c r="O50" s="123"/>
      <c r="P50" s="19"/>
      <c r="Q50" s="19"/>
      <c r="R50" s="19">
        <f>S50+T50</f>
        <v>0</v>
      </c>
      <c r="S50" s="19"/>
      <c r="T50" s="19"/>
      <c r="U50" s="19"/>
      <c r="V50" s="19"/>
      <c r="W50" s="19">
        <f>X50+Y50</f>
        <v>0</v>
      </c>
      <c r="X50" s="19"/>
      <c r="Y50" s="19"/>
      <c r="Z50" s="19"/>
      <c r="AA50" s="19"/>
      <c r="AB50" s="19">
        <f>AC50+AD50</f>
        <v>0</v>
      </c>
      <c r="AC50" s="19"/>
      <c r="AD50" s="19"/>
      <c r="AE50" s="19">
        <v>1000</v>
      </c>
      <c r="AF50" s="107"/>
      <c r="AG50" s="19">
        <v>1000</v>
      </c>
      <c r="AH50" s="19">
        <v>1000</v>
      </c>
      <c r="AI50" s="19"/>
      <c r="AJ50" s="19">
        <v>60000</v>
      </c>
      <c r="AK50" s="19"/>
      <c r="AL50" s="19"/>
      <c r="AM50" s="19"/>
      <c r="AN50" s="19"/>
      <c r="AO50" s="156">
        <f t="shared" si="2"/>
        <v>1000</v>
      </c>
      <c r="AP50" s="158">
        <f t="shared" si="3"/>
        <v>60000</v>
      </c>
      <c r="AQ50" s="107"/>
      <c r="AS50" s="7"/>
      <c r="AT50" s="7">
        <v>1</v>
      </c>
      <c r="AU50" s="7"/>
      <c r="AV50" s="7"/>
    </row>
    <row r="51" spans="1:49" s="9" customFormat="1" ht="31.5" x14ac:dyDescent="0.25">
      <c r="A51" s="102" t="s">
        <v>93</v>
      </c>
      <c r="B51" s="103" t="s">
        <v>94</v>
      </c>
      <c r="C51" s="94"/>
      <c r="D51" s="94"/>
      <c r="E51" s="94"/>
      <c r="F51" s="94"/>
      <c r="G51" s="94"/>
      <c r="H51" s="124"/>
      <c r="I51" s="125">
        <f>SUM(I52:I53)</f>
        <v>280248</v>
      </c>
      <c r="J51" s="125">
        <f t="shared" ref="J51:AN51" si="25">SUM(J52:J53)</f>
        <v>280248</v>
      </c>
      <c r="K51" s="125">
        <f t="shared" si="25"/>
        <v>0</v>
      </c>
      <c r="L51" s="125">
        <f t="shared" si="25"/>
        <v>0</v>
      </c>
      <c r="M51" s="125">
        <f t="shared" si="25"/>
        <v>89174</v>
      </c>
      <c r="N51" s="125">
        <f t="shared" si="25"/>
        <v>0</v>
      </c>
      <c r="O51" s="125">
        <f t="shared" si="25"/>
        <v>0</v>
      </c>
      <c r="P51" s="125">
        <f t="shared" si="25"/>
        <v>200</v>
      </c>
      <c r="Q51" s="125">
        <f t="shared" si="25"/>
        <v>0</v>
      </c>
      <c r="R51" s="125">
        <f t="shared" si="25"/>
        <v>200</v>
      </c>
      <c r="S51" s="125">
        <f t="shared" si="25"/>
        <v>200</v>
      </c>
      <c r="T51" s="125">
        <f t="shared" si="25"/>
        <v>0</v>
      </c>
      <c r="U51" s="125">
        <f t="shared" si="25"/>
        <v>0</v>
      </c>
      <c r="V51" s="125">
        <f t="shared" si="25"/>
        <v>0</v>
      </c>
      <c r="W51" s="125">
        <f t="shared" si="25"/>
        <v>0</v>
      </c>
      <c r="X51" s="125">
        <f t="shared" si="25"/>
        <v>0</v>
      </c>
      <c r="Y51" s="125">
        <f t="shared" si="25"/>
        <v>0</v>
      </c>
      <c r="Z51" s="125">
        <f t="shared" si="25"/>
        <v>1058</v>
      </c>
      <c r="AA51" s="125">
        <f t="shared" si="25"/>
        <v>0</v>
      </c>
      <c r="AB51" s="125">
        <f t="shared" si="25"/>
        <v>406.6</v>
      </c>
      <c r="AC51" s="125">
        <f t="shared" si="25"/>
        <v>406.6</v>
      </c>
      <c r="AD51" s="125">
        <f t="shared" si="25"/>
        <v>0</v>
      </c>
      <c r="AE51" s="125">
        <f t="shared" si="25"/>
        <v>500</v>
      </c>
      <c r="AF51" s="125">
        <f t="shared" si="25"/>
        <v>0</v>
      </c>
      <c r="AG51" s="125">
        <f t="shared" si="25"/>
        <v>500</v>
      </c>
      <c r="AH51" s="125">
        <f t="shared" si="25"/>
        <v>500</v>
      </c>
      <c r="AI51" s="125">
        <f t="shared" si="25"/>
        <v>0</v>
      </c>
      <c r="AJ51" s="125">
        <f t="shared" si="25"/>
        <v>87266</v>
      </c>
      <c r="AK51" s="125">
        <f t="shared" si="25"/>
        <v>0</v>
      </c>
      <c r="AL51" s="125">
        <f t="shared" si="25"/>
        <v>0</v>
      </c>
      <c r="AM51" s="125">
        <f t="shared" si="25"/>
        <v>0</v>
      </c>
      <c r="AN51" s="125">
        <f t="shared" si="25"/>
        <v>0</v>
      </c>
      <c r="AO51" s="156">
        <f t="shared" si="2"/>
        <v>1758</v>
      </c>
      <c r="AP51" s="158">
        <f t="shared" si="3"/>
        <v>87416</v>
      </c>
      <c r="AQ51" s="107"/>
      <c r="AS51" s="7"/>
      <c r="AT51" s="7"/>
      <c r="AU51" s="7"/>
      <c r="AV51" s="7"/>
    </row>
    <row r="52" spans="1:49" s="9" customFormat="1" ht="31.5" x14ac:dyDescent="0.25">
      <c r="A52" s="132">
        <v>1</v>
      </c>
      <c r="B52" s="105" t="s">
        <v>134</v>
      </c>
      <c r="C52" s="94" t="s">
        <v>37</v>
      </c>
      <c r="D52" s="94" t="s">
        <v>225</v>
      </c>
      <c r="E52" s="94">
        <v>2025</v>
      </c>
      <c r="F52" s="94"/>
      <c r="G52" s="94" t="s">
        <v>249</v>
      </c>
      <c r="H52" s="129" t="s">
        <v>510</v>
      </c>
      <c r="I52" s="122">
        <v>150000</v>
      </c>
      <c r="J52" s="122">
        <v>150000</v>
      </c>
      <c r="K52" s="122"/>
      <c r="L52" s="122"/>
      <c r="M52" s="130">
        <v>88174</v>
      </c>
      <c r="N52" s="122"/>
      <c r="O52" s="123"/>
      <c r="P52" s="19"/>
      <c r="Q52" s="19"/>
      <c r="R52" s="19">
        <f>S52+T52</f>
        <v>0</v>
      </c>
      <c r="S52" s="19"/>
      <c r="T52" s="19"/>
      <c r="U52" s="19">
        <v>0</v>
      </c>
      <c r="V52" s="19"/>
      <c r="W52" s="19">
        <f>X52+Y52</f>
        <v>0</v>
      </c>
      <c r="X52" s="19"/>
      <c r="Y52" s="19"/>
      <c r="Z52" s="19">
        <v>408</v>
      </c>
      <c r="AA52" s="19"/>
      <c r="AB52" s="19">
        <f>AC52+AD52</f>
        <v>406.6</v>
      </c>
      <c r="AC52" s="19">
        <v>406.6</v>
      </c>
      <c r="AD52" s="19"/>
      <c r="AE52" s="19">
        <v>500</v>
      </c>
      <c r="AF52" s="19"/>
      <c r="AG52" s="19">
        <v>500</v>
      </c>
      <c r="AH52" s="19">
        <v>500</v>
      </c>
      <c r="AI52" s="19"/>
      <c r="AJ52" s="19">
        <v>87266</v>
      </c>
      <c r="AK52" s="19"/>
      <c r="AL52" s="19"/>
      <c r="AM52" s="19"/>
      <c r="AN52" s="19"/>
      <c r="AO52" s="156">
        <f t="shared" si="2"/>
        <v>908</v>
      </c>
      <c r="AP52" s="158">
        <f t="shared" si="3"/>
        <v>87266</v>
      </c>
      <c r="AQ52" s="27" t="s">
        <v>345</v>
      </c>
      <c r="AR52" s="135"/>
      <c r="AS52" s="7"/>
      <c r="AT52" s="7"/>
      <c r="AU52" s="7">
        <v>1</v>
      </c>
      <c r="AV52" s="7"/>
    </row>
    <row r="53" spans="1:49" s="9" customFormat="1" ht="78.75" x14ac:dyDescent="0.25">
      <c r="A53" s="132">
        <v>2</v>
      </c>
      <c r="B53" s="105" t="s">
        <v>135</v>
      </c>
      <c r="C53" s="94" t="s">
        <v>37</v>
      </c>
      <c r="D53" s="94" t="s">
        <v>225</v>
      </c>
      <c r="E53" s="94">
        <v>2025</v>
      </c>
      <c r="F53" s="94"/>
      <c r="G53" s="94"/>
      <c r="H53" s="108"/>
      <c r="I53" s="122">
        <v>130248</v>
      </c>
      <c r="J53" s="122">
        <v>130248</v>
      </c>
      <c r="K53" s="122"/>
      <c r="L53" s="122"/>
      <c r="M53" s="122">
        <v>1000</v>
      </c>
      <c r="N53" s="122"/>
      <c r="O53" s="123"/>
      <c r="P53" s="19">
        <v>200</v>
      </c>
      <c r="Q53" s="19"/>
      <c r="R53" s="19">
        <f>S53+T53</f>
        <v>200</v>
      </c>
      <c r="S53" s="19">
        <v>200</v>
      </c>
      <c r="T53" s="19"/>
      <c r="U53" s="19"/>
      <c r="V53" s="19"/>
      <c r="W53" s="19">
        <f>X53+Y53</f>
        <v>0</v>
      </c>
      <c r="X53" s="19"/>
      <c r="Y53" s="19"/>
      <c r="Z53" s="19">
        <v>650</v>
      </c>
      <c r="AA53" s="19"/>
      <c r="AB53" s="19">
        <f>AC53+AD53</f>
        <v>0</v>
      </c>
      <c r="AC53" s="19"/>
      <c r="AD53" s="19"/>
      <c r="AE53" s="160">
        <v>0</v>
      </c>
      <c r="AF53" s="19"/>
      <c r="AG53" s="19">
        <v>0</v>
      </c>
      <c r="AH53" s="19">
        <v>0</v>
      </c>
      <c r="AI53" s="19"/>
      <c r="AJ53" s="19"/>
      <c r="AK53" s="19"/>
      <c r="AL53" s="19"/>
      <c r="AM53" s="19"/>
      <c r="AN53" s="19"/>
      <c r="AO53" s="156">
        <f t="shared" si="2"/>
        <v>850</v>
      </c>
      <c r="AP53" s="158">
        <f t="shared" si="3"/>
        <v>150</v>
      </c>
      <c r="AQ53" s="107"/>
      <c r="AR53" s="135"/>
      <c r="AS53" s="7"/>
      <c r="AT53" s="7"/>
      <c r="AU53" s="7">
        <v>1</v>
      </c>
      <c r="AV53" s="7"/>
    </row>
    <row r="54" spans="1:49" s="9" customFormat="1" ht="47.25" x14ac:dyDescent="0.25">
      <c r="A54" s="118" t="s">
        <v>140</v>
      </c>
      <c r="B54" s="120" t="s">
        <v>137</v>
      </c>
      <c r="C54" s="94"/>
      <c r="D54" s="94"/>
      <c r="E54" s="94"/>
      <c r="F54" s="94"/>
      <c r="G54" s="94"/>
      <c r="H54" s="119"/>
      <c r="I54" s="121">
        <f>I55</f>
        <v>100000</v>
      </c>
      <c r="J54" s="121">
        <f t="shared" ref="J54:AN54" si="26">J55</f>
        <v>99800</v>
      </c>
      <c r="K54" s="121">
        <f t="shared" si="26"/>
        <v>200</v>
      </c>
      <c r="L54" s="121">
        <f t="shared" si="26"/>
        <v>0</v>
      </c>
      <c r="M54" s="121">
        <f t="shared" si="26"/>
        <v>99800</v>
      </c>
      <c r="N54" s="121">
        <f t="shared" si="26"/>
        <v>0</v>
      </c>
      <c r="O54" s="121">
        <f t="shared" si="26"/>
        <v>0</v>
      </c>
      <c r="P54" s="121">
        <f t="shared" si="26"/>
        <v>500</v>
      </c>
      <c r="Q54" s="121">
        <f t="shared" si="26"/>
        <v>500</v>
      </c>
      <c r="R54" s="121">
        <f t="shared" si="26"/>
        <v>500</v>
      </c>
      <c r="S54" s="121">
        <f t="shared" si="26"/>
        <v>0</v>
      </c>
      <c r="T54" s="121">
        <f t="shared" si="26"/>
        <v>500</v>
      </c>
      <c r="U54" s="121">
        <f t="shared" si="26"/>
        <v>1000</v>
      </c>
      <c r="V54" s="121">
        <f t="shared" si="26"/>
        <v>0</v>
      </c>
      <c r="W54" s="121">
        <f t="shared" si="26"/>
        <v>1000</v>
      </c>
      <c r="X54" s="121">
        <f t="shared" si="26"/>
        <v>1000</v>
      </c>
      <c r="Y54" s="121">
        <f t="shared" si="26"/>
        <v>0</v>
      </c>
      <c r="Z54" s="121">
        <f t="shared" si="26"/>
        <v>21948</v>
      </c>
      <c r="AA54" s="121">
        <f t="shared" si="26"/>
        <v>0</v>
      </c>
      <c r="AB54" s="121">
        <f t="shared" si="26"/>
        <v>21307.527242</v>
      </c>
      <c r="AC54" s="121">
        <f t="shared" si="26"/>
        <v>21307.527242</v>
      </c>
      <c r="AD54" s="121">
        <f t="shared" si="26"/>
        <v>0</v>
      </c>
      <c r="AE54" s="121">
        <f t="shared" si="26"/>
        <v>76352</v>
      </c>
      <c r="AF54" s="121">
        <f t="shared" si="26"/>
        <v>0</v>
      </c>
      <c r="AG54" s="121">
        <f t="shared" si="26"/>
        <v>76352</v>
      </c>
      <c r="AH54" s="121">
        <f t="shared" si="26"/>
        <v>76352</v>
      </c>
      <c r="AI54" s="121">
        <f t="shared" si="26"/>
        <v>0</v>
      </c>
      <c r="AJ54" s="121">
        <f t="shared" si="26"/>
        <v>0</v>
      </c>
      <c r="AK54" s="121">
        <f t="shared" si="26"/>
        <v>0</v>
      </c>
      <c r="AL54" s="121">
        <f t="shared" si="26"/>
        <v>0</v>
      </c>
      <c r="AM54" s="121">
        <f t="shared" si="26"/>
        <v>0</v>
      </c>
      <c r="AN54" s="121">
        <f t="shared" si="26"/>
        <v>0</v>
      </c>
      <c r="AO54" s="156">
        <f t="shared" si="2"/>
        <v>99800</v>
      </c>
      <c r="AP54" s="158">
        <f t="shared" si="3"/>
        <v>0</v>
      </c>
      <c r="AQ54" s="107"/>
      <c r="AR54" s="135"/>
      <c r="AS54" s="7"/>
      <c r="AT54" s="7"/>
      <c r="AU54" s="7"/>
      <c r="AV54" s="7"/>
    </row>
    <row r="55" spans="1:49" s="9" customFormat="1" ht="31.5" x14ac:dyDescent="0.25">
      <c r="A55" s="98" t="s">
        <v>114</v>
      </c>
      <c r="B55" s="99" t="s">
        <v>35</v>
      </c>
      <c r="C55" s="94"/>
      <c r="D55" s="94"/>
      <c r="E55" s="94"/>
      <c r="F55" s="94"/>
      <c r="G55" s="94"/>
      <c r="H55" s="119"/>
      <c r="I55" s="121">
        <f>I57</f>
        <v>100000</v>
      </c>
      <c r="J55" s="121">
        <f t="shared" ref="J55:AN55" si="27">J57</f>
        <v>99800</v>
      </c>
      <c r="K55" s="121">
        <f t="shared" si="27"/>
        <v>200</v>
      </c>
      <c r="L55" s="121">
        <f t="shared" si="27"/>
        <v>0</v>
      </c>
      <c r="M55" s="121">
        <f t="shared" si="27"/>
        <v>99800</v>
      </c>
      <c r="N55" s="121">
        <f t="shared" si="27"/>
        <v>0</v>
      </c>
      <c r="O55" s="121">
        <f t="shared" si="27"/>
        <v>0</v>
      </c>
      <c r="P55" s="121">
        <f t="shared" si="27"/>
        <v>500</v>
      </c>
      <c r="Q55" s="121">
        <f t="shared" si="27"/>
        <v>500</v>
      </c>
      <c r="R55" s="121">
        <f t="shared" si="27"/>
        <v>500</v>
      </c>
      <c r="S55" s="121">
        <f t="shared" si="27"/>
        <v>0</v>
      </c>
      <c r="T55" s="121">
        <f t="shared" si="27"/>
        <v>500</v>
      </c>
      <c r="U55" s="121">
        <f t="shared" si="27"/>
        <v>1000</v>
      </c>
      <c r="V55" s="121">
        <f t="shared" si="27"/>
        <v>0</v>
      </c>
      <c r="W55" s="121">
        <f t="shared" si="27"/>
        <v>1000</v>
      </c>
      <c r="X55" s="121">
        <f t="shared" si="27"/>
        <v>1000</v>
      </c>
      <c r="Y55" s="121">
        <f t="shared" si="27"/>
        <v>0</v>
      </c>
      <c r="Z55" s="121">
        <f t="shared" si="27"/>
        <v>21948</v>
      </c>
      <c r="AA55" s="121">
        <f t="shared" si="27"/>
        <v>0</v>
      </c>
      <c r="AB55" s="121">
        <f t="shared" si="27"/>
        <v>21307.527242</v>
      </c>
      <c r="AC55" s="121">
        <f t="shared" si="27"/>
        <v>21307.527242</v>
      </c>
      <c r="AD55" s="121">
        <f t="shared" si="27"/>
        <v>0</v>
      </c>
      <c r="AE55" s="121">
        <f t="shared" si="27"/>
        <v>76352</v>
      </c>
      <c r="AF55" s="121">
        <f t="shared" si="27"/>
        <v>0</v>
      </c>
      <c r="AG55" s="121">
        <f t="shared" si="27"/>
        <v>76352</v>
      </c>
      <c r="AH55" s="121">
        <f t="shared" si="27"/>
        <v>76352</v>
      </c>
      <c r="AI55" s="121">
        <f t="shared" si="27"/>
        <v>0</v>
      </c>
      <c r="AJ55" s="121">
        <f t="shared" si="27"/>
        <v>0</v>
      </c>
      <c r="AK55" s="121">
        <f t="shared" si="27"/>
        <v>0</v>
      </c>
      <c r="AL55" s="121">
        <f t="shared" si="27"/>
        <v>0</v>
      </c>
      <c r="AM55" s="121">
        <f t="shared" si="27"/>
        <v>0</v>
      </c>
      <c r="AN55" s="121">
        <f t="shared" si="27"/>
        <v>0</v>
      </c>
      <c r="AO55" s="156">
        <f t="shared" si="2"/>
        <v>99800</v>
      </c>
      <c r="AP55" s="158">
        <f t="shared" si="3"/>
        <v>0</v>
      </c>
      <c r="AQ55" s="107"/>
      <c r="AS55" s="7"/>
      <c r="AT55" s="7"/>
      <c r="AU55" s="7"/>
      <c r="AV55" s="7"/>
    </row>
    <row r="56" spans="1:49" s="9" customFormat="1" ht="47.25" x14ac:dyDescent="0.25">
      <c r="A56" s="102" t="s">
        <v>92</v>
      </c>
      <c r="B56" s="103" t="s">
        <v>117</v>
      </c>
      <c r="C56" s="94"/>
      <c r="D56" s="94"/>
      <c r="E56" s="94"/>
      <c r="F56" s="94"/>
      <c r="G56" s="94"/>
      <c r="H56" s="124"/>
      <c r="I56" s="125">
        <f>I57</f>
        <v>100000</v>
      </c>
      <c r="J56" s="125">
        <f t="shared" ref="J56:AN56" si="28">J57</f>
        <v>99800</v>
      </c>
      <c r="K56" s="125">
        <f t="shared" si="28"/>
        <v>200</v>
      </c>
      <c r="L56" s="125">
        <f t="shared" si="28"/>
        <v>0</v>
      </c>
      <c r="M56" s="125">
        <f t="shared" si="28"/>
        <v>99800</v>
      </c>
      <c r="N56" s="125">
        <f t="shared" si="28"/>
        <v>0</v>
      </c>
      <c r="O56" s="125">
        <f t="shared" si="28"/>
        <v>0</v>
      </c>
      <c r="P56" s="125">
        <f t="shared" si="28"/>
        <v>500</v>
      </c>
      <c r="Q56" s="125">
        <f t="shared" si="28"/>
        <v>500</v>
      </c>
      <c r="R56" s="125">
        <f t="shared" si="28"/>
        <v>500</v>
      </c>
      <c r="S56" s="125">
        <f t="shared" si="28"/>
        <v>0</v>
      </c>
      <c r="T56" s="125">
        <f t="shared" si="28"/>
        <v>500</v>
      </c>
      <c r="U56" s="125">
        <f t="shared" si="28"/>
        <v>1000</v>
      </c>
      <c r="V56" s="125">
        <f t="shared" si="28"/>
        <v>0</v>
      </c>
      <c r="W56" s="125">
        <f t="shared" si="28"/>
        <v>1000</v>
      </c>
      <c r="X56" s="125">
        <f t="shared" si="28"/>
        <v>1000</v>
      </c>
      <c r="Y56" s="125">
        <f t="shared" si="28"/>
        <v>0</v>
      </c>
      <c r="Z56" s="125">
        <f t="shared" si="28"/>
        <v>21948</v>
      </c>
      <c r="AA56" s="125">
        <f t="shared" si="28"/>
        <v>0</v>
      </c>
      <c r="AB56" s="125">
        <f t="shared" si="28"/>
        <v>21307.527242</v>
      </c>
      <c r="AC56" s="125">
        <f t="shared" si="28"/>
        <v>21307.527242</v>
      </c>
      <c r="AD56" s="125">
        <f t="shared" si="28"/>
        <v>0</v>
      </c>
      <c r="AE56" s="125">
        <f t="shared" si="28"/>
        <v>76352</v>
      </c>
      <c r="AF56" s="125">
        <f t="shared" si="28"/>
        <v>0</v>
      </c>
      <c r="AG56" s="125">
        <f t="shared" si="28"/>
        <v>76352</v>
      </c>
      <c r="AH56" s="125">
        <f t="shared" si="28"/>
        <v>76352</v>
      </c>
      <c r="AI56" s="125">
        <f t="shared" si="28"/>
        <v>0</v>
      </c>
      <c r="AJ56" s="125">
        <f t="shared" si="28"/>
        <v>0</v>
      </c>
      <c r="AK56" s="125">
        <f t="shared" si="28"/>
        <v>0</v>
      </c>
      <c r="AL56" s="125">
        <f t="shared" si="28"/>
        <v>0</v>
      </c>
      <c r="AM56" s="125">
        <f t="shared" si="28"/>
        <v>0</v>
      </c>
      <c r="AN56" s="125">
        <f t="shared" si="28"/>
        <v>0</v>
      </c>
      <c r="AO56" s="156">
        <f t="shared" si="2"/>
        <v>99800</v>
      </c>
      <c r="AP56" s="158">
        <f t="shared" si="3"/>
        <v>0</v>
      </c>
      <c r="AQ56" s="107"/>
      <c r="AS56" s="7"/>
      <c r="AT56" s="7"/>
      <c r="AU56" s="7"/>
      <c r="AV56" s="7"/>
    </row>
    <row r="57" spans="1:49" s="9" customFormat="1" ht="80.25" customHeight="1" x14ac:dyDescent="0.25">
      <c r="A57" s="136" t="s">
        <v>138</v>
      </c>
      <c r="B57" s="105" t="s">
        <v>139</v>
      </c>
      <c r="C57" s="94" t="s">
        <v>37</v>
      </c>
      <c r="D57" s="94" t="s">
        <v>225</v>
      </c>
      <c r="E57" s="94">
        <v>2022</v>
      </c>
      <c r="F57" s="94">
        <v>2025</v>
      </c>
      <c r="G57" s="94" t="s">
        <v>250</v>
      </c>
      <c r="H57" s="108" t="s">
        <v>295</v>
      </c>
      <c r="I57" s="122">
        <v>100000</v>
      </c>
      <c r="J57" s="122">
        <f>I57-200</f>
        <v>99800</v>
      </c>
      <c r="K57" s="122">
        <v>200</v>
      </c>
      <c r="L57" s="122"/>
      <c r="M57" s="122">
        <v>99800</v>
      </c>
      <c r="N57" s="122"/>
      <c r="O57" s="137"/>
      <c r="P57" s="20">
        <v>500</v>
      </c>
      <c r="Q57" s="20">
        <v>500</v>
      </c>
      <c r="R57" s="19">
        <f>S57+T57</f>
        <v>500</v>
      </c>
      <c r="S57" s="20"/>
      <c r="T57" s="20">
        <v>500</v>
      </c>
      <c r="U57" s="20">
        <v>1000</v>
      </c>
      <c r="V57" s="20"/>
      <c r="W57" s="19">
        <f>X57+Y57</f>
        <v>1000</v>
      </c>
      <c r="X57" s="20">
        <v>1000</v>
      </c>
      <c r="Y57" s="20"/>
      <c r="Z57" s="20">
        <v>21948</v>
      </c>
      <c r="AA57" s="20"/>
      <c r="AB57" s="19">
        <f>AC57+AD57</f>
        <v>21307.527242</v>
      </c>
      <c r="AC57" s="20">
        <v>21307.527242</v>
      </c>
      <c r="AD57" s="20"/>
      <c r="AE57" s="161">
        <v>76352</v>
      </c>
      <c r="AF57" s="107"/>
      <c r="AG57" s="161">
        <v>76352</v>
      </c>
      <c r="AH57" s="161">
        <v>76352</v>
      </c>
      <c r="AI57" s="107"/>
      <c r="AJ57" s="107"/>
      <c r="AK57" s="107"/>
      <c r="AL57" s="107"/>
      <c r="AM57" s="107"/>
      <c r="AN57" s="107"/>
      <c r="AO57" s="156">
        <f t="shared" si="2"/>
        <v>99800</v>
      </c>
      <c r="AP57" s="158">
        <f t="shared" si="3"/>
        <v>0</v>
      </c>
      <c r="AQ57" s="115"/>
      <c r="AS57" s="7"/>
      <c r="AT57" s="7">
        <v>1</v>
      </c>
      <c r="AU57" s="7"/>
      <c r="AV57" s="7"/>
    </row>
    <row r="58" spans="1:49" s="9" customFormat="1" ht="31.5" x14ac:dyDescent="0.25">
      <c r="A58" s="118" t="s">
        <v>143</v>
      </c>
      <c r="B58" s="120" t="s">
        <v>141</v>
      </c>
      <c r="C58" s="94"/>
      <c r="D58" s="94"/>
      <c r="E58" s="94"/>
      <c r="F58" s="94"/>
      <c r="G58" s="94"/>
      <c r="H58" s="119"/>
      <c r="I58" s="121">
        <f>I59</f>
        <v>195000</v>
      </c>
      <c r="J58" s="121">
        <f t="shared" ref="J58:AN58" si="29">J59</f>
        <v>50000</v>
      </c>
      <c r="K58" s="121">
        <f t="shared" si="29"/>
        <v>0</v>
      </c>
      <c r="L58" s="121">
        <f t="shared" si="29"/>
        <v>0</v>
      </c>
      <c r="M58" s="121">
        <f t="shared" si="29"/>
        <v>50000</v>
      </c>
      <c r="N58" s="121">
        <f t="shared" si="29"/>
        <v>0</v>
      </c>
      <c r="O58" s="121">
        <f t="shared" si="29"/>
        <v>0</v>
      </c>
      <c r="P58" s="121">
        <f t="shared" si="29"/>
        <v>0</v>
      </c>
      <c r="Q58" s="121">
        <f t="shared" si="29"/>
        <v>0</v>
      </c>
      <c r="R58" s="121">
        <f t="shared" si="29"/>
        <v>0</v>
      </c>
      <c r="S58" s="121">
        <f t="shared" si="29"/>
        <v>0</v>
      </c>
      <c r="T58" s="121">
        <f t="shared" si="29"/>
        <v>0</v>
      </c>
      <c r="U58" s="121">
        <f t="shared" si="29"/>
        <v>524</v>
      </c>
      <c r="V58" s="121">
        <f t="shared" si="29"/>
        <v>0</v>
      </c>
      <c r="W58" s="121">
        <f t="shared" si="29"/>
        <v>346.48599999999999</v>
      </c>
      <c r="X58" s="121">
        <f t="shared" si="29"/>
        <v>346.48599999999999</v>
      </c>
      <c r="Y58" s="121">
        <f t="shared" si="29"/>
        <v>0</v>
      </c>
      <c r="Z58" s="121">
        <f t="shared" si="29"/>
        <v>11400</v>
      </c>
      <c r="AA58" s="121">
        <f t="shared" si="29"/>
        <v>0</v>
      </c>
      <c r="AB58" s="121">
        <f t="shared" si="29"/>
        <v>11400</v>
      </c>
      <c r="AC58" s="121">
        <f t="shared" si="29"/>
        <v>11400</v>
      </c>
      <c r="AD58" s="121">
        <f t="shared" si="29"/>
        <v>0</v>
      </c>
      <c r="AE58" s="121">
        <f t="shared" si="29"/>
        <v>954.08799999999997</v>
      </c>
      <c r="AF58" s="121">
        <f t="shared" si="29"/>
        <v>0</v>
      </c>
      <c r="AG58" s="121">
        <f t="shared" si="29"/>
        <v>954.08799999999997</v>
      </c>
      <c r="AH58" s="121">
        <f t="shared" si="29"/>
        <v>954.08799999999997</v>
      </c>
      <c r="AI58" s="121">
        <f t="shared" si="29"/>
        <v>0</v>
      </c>
      <c r="AJ58" s="121">
        <f t="shared" si="29"/>
        <v>37121.911999999997</v>
      </c>
      <c r="AK58" s="121">
        <f t="shared" si="29"/>
        <v>0</v>
      </c>
      <c r="AL58" s="121">
        <f t="shared" si="29"/>
        <v>0</v>
      </c>
      <c r="AM58" s="121">
        <f t="shared" si="29"/>
        <v>0</v>
      </c>
      <c r="AN58" s="121">
        <f t="shared" si="29"/>
        <v>0</v>
      </c>
      <c r="AO58" s="156">
        <f t="shared" si="2"/>
        <v>12878.088</v>
      </c>
      <c r="AP58" s="158">
        <f t="shared" si="3"/>
        <v>37121.911999999997</v>
      </c>
      <c r="AQ58" s="107"/>
      <c r="AS58" s="7"/>
      <c r="AT58" s="7"/>
      <c r="AU58" s="7"/>
      <c r="AV58" s="7"/>
    </row>
    <row r="59" spans="1:49" s="9" customFormat="1" ht="31.5" x14ac:dyDescent="0.25">
      <c r="A59" s="98" t="s">
        <v>114</v>
      </c>
      <c r="B59" s="99" t="s">
        <v>35</v>
      </c>
      <c r="C59" s="94"/>
      <c r="D59" s="94"/>
      <c r="E59" s="94"/>
      <c r="F59" s="94"/>
      <c r="G59" s="94"/>
      <c r="H59" s="119"/>
      <c r="I59" s="121">
        <f>I61</f>
        <v>195000</v>
      </c>
      <c r="J59" s="121">
        <f t="shared" ref="J59:AN59" si="30">J61</f>
        <v>50000</v>
      </c>
      <c r="K59" s="121">
        <f t="shared" si="30"/>
        <v>0</v>
      </c>
      <c r="L59" s="121">
        <f t="shared" si="30"/>
        <v>0</v>
      </c>
      <c r="M59" s="121">
        <f t="shared" si="30"/>
        <v>50000</v>
      </c>
      <c r="N59" s="121">
        <f t="shared" si="30"/>
        <v>0</v>
      </c>
      <c r="O59" s="121">
        <f t="shared" si="30"/>
        <v>0</v>
      </c>
      <c r="P59" s="121">
        <f t="shared" si="30"/>
        <v>0</v>
      </c>
      <c r="Q59" s="121">
        <f t="shared" si="30"/>
        <v>0</v>
      </c>
      <c r="R59" s="121">
        <f t="shared" si="30"/>
        <v>0</v>
      </c>
      <c r="S59" s="121">
        <f t="shared" si="30"/>
        <v>0</v>
      </c>
      <c r="T59" s="121">
        <f t="shared" si="30"/>
        <v>0</v>
      </c>
      <c r="U59" s="121">
        <f t="shared" si="30"/>
        <v>524</v>
      </c>
      <c r="V59" s="121">
        <f t="shared" si="30"/>
        <v>0</v>
      </c>
      <c r="W59" s="121">
        <f t="shared" si="30"/>
        <v>346.48599999999999</v>
      </c>
      <c r="X59" s="121">
        <f t="shared" si="30"/>
        <v>346.48599999999999</v>
      </c>
      <c r="Y59" s="121">
        <f t="shared" si="30"/>
        <v>0</v>
      </c>
      <c r="Z59" s="121">
        <f t="shared" si="30"/>
        <v>11400</v>
      </c>
      <c r="AA59" s="121">
        <f t="shared" si="30"/>
        <v>0</v>
      </c>
      <c r="AB59" s="121">
        <f t="shared" si="30"/>
        <v>11400</v>
      </c>
      <c r="AC59" s="121">
        <f t="shared" si="30"/>
        <v>11400</v>
      </c>
      <c r="AD59" s="121">
        <f t="shared" si="30"/>
        <v>0</v>
      </c>
      <c r="AE59" s="121">
        <f t="shared" si="30"/>
        <v>954.08799999999997</v>
      </c>
      <c r="AF59" s="121">
        <f t="shared" si="30"/>
        <v>0</v>
      </c>
      <c r="AG59" s="121">
        <f t="shared" si="30"/>
        <v>954.08799999999997</v>
      </c>
      <c r="AH59" s="121">
        <f t="shared" si="30"/>
        <v>954.08799999999997</v>
      </c>
      <c r="AI59" s="121">
        <f t="shared" si="30"/>
        <v>0</v>
      </c>
      <c r="AJ59" s="121">
        <f t="shared" si="30"/>
        <v>37121.911999999997</v>
      </c>
      <c r="AK59" s="121">
        <f t="shared" si="30"/>
        <v>0</v>
      </c>
      <c r="AL59" s="121">
        <f t="shared" si="30"/>
        <v>0</v>
      </c>
      <c r="AM59" s="121">
        <f t="shared" si="30"/>
        <v>0</v>
      </c>
      <c r="AN59" s="121">
        <f t="shared" si="30"/>
        <v>0</v>
      </c>
      <c r="AO59" s="156">
        <f t="shared" si="2"/>
        <v>12878.088</v>
      </c>
      <c r="AP59" s="158">
        <f t="shared" si="3"/>
        <v>37121.911999999997</v>
      </c>
      <c r="AQ59" s="107"/>
      <c r="AS59" s="7"/>
      <c r="AT59" s="7"/>
      <c r="AU59" s="7"/>
      <c r="AV59" s="7"/>
    </row>
    <row r="60" spans="1:49" s="9" customFormat="1" ht="47.25" x14ac:dyDescent="0.25">
      <c r="A60" s="102" t="s">
        <v>92</v>
      </c>
      <c r="B60" s="103" t="s">
        <v>117</v>
      </c>
      <c r="C60" s="94"/>
      <c r="D60" s="94"/>
      <c r="E60" s="94"/>
      <c r="F60" s="94"/>
      <c r="G60" s="94"/>
      <c r="H60" s="124"/>
      <c r="I60" s="125">
        <f>I61</f>
        <v>195000</v>
      </c>
      <c r="J60" s="125">
        <f t="shared" ref="J60:AN60" si="31">J61</f>
        <v>50000</v>
      </c>
      <c r="K60" s="125">
        <f t="shared" si="31"/>
        <v>0</v>
      </c>
      <c r="L60" s="125">
        <f t="shared" si="31"/>
        <v>0</v>
      </c>
      <c r="M60" s="125">
        <f t="shared" si="31"/>
        <v>50000</v>
      </c>
      <c r="N60" s="125">
        <f t="shared" si="31"/>
        <v>0</v>
      </c>
      <c r="O60" s="125">
        <f t="shared" si="31"/>
        <v>0</v>
      </c>
      <c r="P60" s="125">
        <f t="shared" si="31"/>
        <v>0</v>
      </c>
      <c r="Q60" s="125">
        <f t="shared" si="31"/>
        <v>0</v>
      </c>
      <c r="R60" s="125">
        <f t="shared" si="31"/>
        <v>0</v>
      </c>
      <c r="S60" s="125">
        <f t="shared" si="31"/>
        <v>0</v>
      </c>
      <c r="T60" s="125">
        <f t="shared" si="31"/>
        <v>0</v>
      </c>
      <c r="U60" s="125">
        <f t="shared" si="31"/>
        <v>524</v>
      </c>
      <c r="V60" s="125">
        <f t="shared" si="31"/>
        <v>0</v>
      </c>
      <c r="W60" s="125">
        <f t="shared" si="31"/>
        <v>346.48599999999999</v>
      </c>
      <c r="X60" s="125">
        <f t="shared" si="31"/>
        <v>346.48599999999999</v>
      </c>
      <c r="Y60" s="125">
        <f t="shared" si="31"/>
        <v>0</v>
      </c>
      <c r="Z60" s="125">
        <f t="shared" si="31"/>
        <v>11400</v>
      </c>
      <c r="AA60" s="125">
        <f t="shared" si="31"/>
        <v>0</v>
      </c>
      <c r="AB60" s="125">
        <f t="shared" si="31"/>
        <v>11400</v>
      </c>
      <c r="AC60" s="125">
        <f t="shared" si="31"/>
        <v>11400</v>
      </c>
      <c r="AD60" s="125">
        <f t="shared" si="31"/>
        <v>0</v>
      </c>
      <c r="AE60" s="125">
        <f t="shared" si="31"/>
        <v>954.08799999999997</v>
      </c>
      <c r="AF60" s="125">
        <f t="shared" si="31"/>
        <v>0</v>
      </c>
      <c r="AG60" s="125">
        <f t="shared" si="31"/>
        <v>954.08799999999997</v>
      </c>
      <c r="AH60" s="125">
        <f t="shared" si="31"/>
        <v>954.08799999999997</v>
      </c>
      <c r="AI60" s="125">
        <f t="shared" si="31"/>
        <v>0</v>
      </c>
      <c r="AJ60" s="125">
        <f t="shared" si="31"/>
        <v>37121.911999999997</v>
      </c>
      <c r="AK60" s="125">
        <f t="shared" si="31"/>
        <v>0</v>
      </c>
      <c r="AL60" s="125">
        <f t="shared" si="31"/>
        <v>0</v>
      </c>
      <c r="AM60" s="125">
        <f t="shared" si="31"/>
        <v>0</v>
      </c>
      <c r="AN60" s="125">
        <f t="shared" si="31"/>
        <v>0</v>
      </c>
      <c r="AO60" s="156">
        <f t="shared" si="2"/>
        <v>12878.088</v>
      </c>
      <c r="AP60" s="158">
        <f t="shared" si="3"/>
        <v>37121.911999999997</v>
      </c>
      <c r="AQ60" s="107"/>
      <c r="AS60" s="7"/>
      <c r="AT60" s="7"/>
      <c r="AU60" s="7"/>
      <c r="AV60" s="7"/>
    </row>
    <row r="61" spans="1:49" s="9" customFormat="1" ht="47.25" x14ac:dyDescent="0.25">
      <c r="A61" s="136" t="s">
        <v>138</v>
      </c>
      <c r="B61" s="105" t="s">
        <v>142</v>
      </c>
      <c r="C61" s="94" t="s">
        <v>37</v>
      </c>
      <c r="D61" s="94" t="s">
        <v>225</v>
      </c>
      <c r="E61" s="94">
        <v>2023</v>
      </c>
      <c r="F61" s="94">
        <v>2025</v>
      </c>
      <c r="G61" s="94" t="s">
        <v>251</v>
      </c>
      <c r="H61" s="108" t="s">
        <v>296</v>
      </c>
      <c r="I61" s="122">
        <v>195000</v>
      </c>
      <c r="J61" s="122">
        <v>50000</v>
      </c>
      <c r="K61" s="122"/>
      <c r="L61" s="122"/>
      <c r="M61" s="122">
        <v>50000</v>
      </c>
      <c r="N61" s="122"/>
      <c r="O61" s="122"/>
      <c r="P61" s="19"/>
      <c r="Q61" s="19"/>
      <c r="R61" s="19">
        <f>S61+T61</f>
        <v>0</v>
      </c>
      <c r="S61" s="19"/>
      <c r="T61" s="19"/>
      <c r="U61" s="19">
        <v>524</v>
      </c>
      <c r="V61" s="19"/>
      <c r="W61" s="19">
        <f>X61+Y61</f>
        <v>346.48599999999999</v>
      </c>
      <c r="X61" s="19">
        <v>346.48599999999999</v>
      </c>
      <c r="Y61" s="19"/>
      <c r="Z61" s="19">
        <v>11400</v>
      </c>
      <c r="AA61" s="19"/>
      <c r="AB61" s="19">
        <f>AC61+AD61</f>
        <v>11400</v>
      </c>
      <c r="AC61" s="19">
        <v>11400</v>
      </c>
      <c r="AD61" s="19"/>
      <c r="AE61" s="160">
        <v>954.08799999999997</v>
      </c>
      <c r="AF61" s="107"/>
      <c r="AG61" s="19">
        <v>954.08799999999997</v>
      </c>
      <c r="AH61" s="19">
        <v>954.08799999999997</v>
      </c>
      <c r="AI61" s="19"/>
      <c r="AJ61" s="19">
        <v>37121.911999999997</v>
      </c>
      <c r="AK61" s="19"/>
      <c r="AL61" s="19"/>
      <c r="AM61" s="19"/>
      <c r="AN61" s="19"/>
      <c r="AO61" s="156">
        <f t="shared" si="2"/>
        <v>12878.088</v>
      </c>
      <c r="AP61" s="158">
        <f t="shared" si="3"/>
        <v>37121.911999999997</v>
      </c>
      <c r="AQ61" s="107"/>
      <c r="AS61" s="7"/>
      <c r="AT61" s="7">
        <v>1</v>
      </c>
      <c r="AU61" s="7"/>
      <c r="AV61" s="7"/>
    </row>
    <row r="62" spans="1:49" s="9" customFormat="1" ht="31.5" x14ac:dyDescent="0.25">
      <c r="A62" s="118" t="s">
        <v>147</v>
      </c>
      <c r="B62" s="120" t="s">
        <v>144</v>
      </c>
      <c r="C62" s="94"/>
      <c r="D62" s="94"/>
      <c r="E62" s="94"/>
      <c r="F62" s="94"/>
      <c r="G62" s="94"/>
      <c r="H62" s="119"/>
      <c r="I62" s="121">
        <f>I63</f>
        <v>1231028</v>
      </c>
      <c r="J62" s="121">
        <f t="shared" ref="J62:AN63" si="32">J63</f>
        <v>525028</v>
      </c>
      <c r="K62" s="121">
        <f t="shared" si="32"/>
        <v>0</v>
      </c>
      <c r="L62" s="121">
        <f t="shared" si="32"/>
        <v>0</v>
      </c>
      <c r="M62" s="121">
        <f t="shared" si="32"/>
        <v>525028</v>
      </c>
      <c r="N62" s="121">
        <f t="shared" si="32"/>
        <v>0</v>
      </c>
      <c r="O62" s="121">
        <f t="shared" si="32"/>
        <v>0</v>
      </c>
      <c r="P62" s="121">
        <f t="shared" si="32"/>
        <v>145148</v>
      </c>
      <c r="Q62" s="121">
        <f t="shared" si="32"/>
        <v>0</v>
      </c>
      <c r="R62" s="121">
        <f t="shared" si="32"/>
        <v>145148</v>
      </c>
      <c r="S62" s="121">
        <f t="shared" si="32"/>
        <v>145148</v>
      </c>
      <c r="T62" s="121">
        <f t="shared" si="32"/>
        <v>0</v>
      </c>
      <c r="U62" s="121">
        <f t="shared" si="32"/>
        <v>132122</v>
      </c>
      <c r="V62" s="121">
        <f t="shared" si="32"/>
        <v>46741.101999999999</v>
      </c>
      <c r="W62" s="121">
        <f t="shared" si="32"/>
        <v>132121.58199999999</v>
      </c>
      <c r="X62" s="121">
        <f t="shared" si="32"/>
        <v>85380.898000000001</v>
      </c>
      <c r="Y62" s="121">
        <f t="shared" si="32"/>
        <v>46740.684000000001</v>
      </c>
      <c r="Z62" s="121">
        <f t="shared" si="32"/>
        <v>80000</v>
      </c>
      <c r="AA62" s="121">
        <f t="shared" si="32"/>
        <v>925.91100000000006</v>
      </c>
      <c r="AB62" s="121">
        <f t="shared" si="32"/>
        <v>65726.060408999998</v>
      </c>
      <c r="AC62" s="121">
        <f t="shared" si="32"/>
        <v>64800.149408999998</v>
      </c>
      <c r="AD62" s="121">
        <f t="shared" si="32"/>
        <v>925.91100000000006</v>
      </c>
      <c r="AE62" s="121">
        <f t="shared" si="32"/>
        <v>38435</v>
      </c>
      <c r="AF62" s="121">
        <f t="shared" si="32"/>
        <v>0</v>
      </c>
      <c r="AG62" s="121">
        <f t="shared" si="32"/>
        <v>38435</v>
      </c>
      <c r="AH62" s="121">
        <f t="shared" si="32"/>
        <v>38435</v>
      </c>
      <c r="AI62" s="121">
        <f t="shared" si="32"/>
        <v>0</v>
      </c>
      <c r="AJ62" s="121">
        <f t="shared" si="32"/>
        <v>129323</v>
      </c>
      <c r="AK62" s="121">
        <f t="shared" si="32"/>
        <v>0</v>
      </c>
      <c r="AL62" s="121">
        <f t="shared" si="32"/>
        <v>0</v>
      </c>
      <c r="AM62" s="121">
        <f t="shared" si="32"/>
        <v>0</v>
      </c>
      <c r="AN62" s="121">
        <f t="shared" si="32"/>
        <v>0</v>
      </c>
      <c r="AO62" s="156">
        <f t="shared" si="2"/>
        <v>395705</v>
      </c>
      <c r="AP62" s="158">
        <f t="shared" si="3"/>
        <v>129323</v>
      </c>
      <c r="AQ62" s="107"/>
      <c r="AS62" s="7"/>
      <c r="AT62" s="7"/>
      <c r="AU62" s="7"/>
      <c r="AV62" s="7"/>
      <c r="AW62" s="9">
        <f>M62/$M$14*100</f>
        <v>7.7326905772764256</v>
      </c>
    </row>
    <row r="63" spans="1:49" s="9" customFormat="1" ht="31.5" x14ac:dyDescent="0.25">
      <c r="A63" s="98" t="s">
        <v>114</v>
      </c>
      <c r="B63" s="99" t="s">
        <v>35</v>
      </c>
      <c r="C63" s="94"/>
      <c r="D63" s="94"/>
      <c r="E63" s="94"/>
      <c r="F63" s="94"/>
      <c r="G63" s="94"/>
      <c r="H63" s="119"/>
      <c r="I63" s="121">
        <f>I64</f>
        <v>1231028</v>
      </c>
      <c r="J63" s="121">
        <f t="shared" si="32"/>
        <v>525028</v>
      </c>
      <c r="K63" s="121">
        <f t="shared" si="32"/>
        <v>0</v>
      </c>
      <c r="L63" s="121">
        <f t="shared" si="32"/>
        <v>0</v>
      </c>
      <c r="M63" s="121">
        <f t="shared" si="32"/>
        <v>525028</v>
      </c>
      <c r="N63" s="121">
        <f t="shared" si="32"/>
        <v>0</v>
      </c>
      <c r="O63" s="121">
        <f t="shared" si="32"/>
        <v>0</v>
      </c>
      <c r="P63" s="121">
        <f t="shared" si="32"/>
        <v>145148</v>
      </c>
      <c r="Q63" s="121">
        <f t="shared" si="32"/>
        <v>0</v>
      </c>
      <c r="R63" s="121">
        <f t="shared" si="32"/>
        <v>145148</v>
      </c>
      <c r="S63" s="121">
        <f t="shared" si="32"/>
        <v>145148</v>
      </c>
      <c r="T63" s="121">
        <f t="shared" si="32"/>
        <v>0</v>
      </c>
      <c r="U63" s="121">
        <f t="shared" si="32"/>
        <v>132122</v>
      </c>
      <c r="V63" s="121">
        <f t="shared" si="32"/>
        <v>46741.101999999999</v>
      </c>
      <c r="W63" s="121">
        <f t="shared" si="32"/>
        <v>132121.58199999999</v>
      </c>
      <c r="X63" s="121">
        <f t="shared" si="32"/>
        <v>85380.898000000001</v>
      </c>
      <c r="Y63" s="121">
        <f t="shared" si="32"/>
        <v>46740.684000000001</v>
      </c>
      <c r="Z63" s="121">
        <f t="shared" si="32"/>
        <v>80000</v>
      </c>
      <c r="AA63" s="121">
        <f t="shared" si="32"/>
        <v>925.91100000000006</v>
      </c>
      <c r="AB63" s="121">
        <f t="shared" si="32"/>
        <v>65726.060408999998</v>
      </c>
      <c r="AC63" s="121">
        <f t="shared" si="32"/>
        <v>64800.149408999998</v>
      </c>
      <c r="AD63" s="121">
        <f t="shared" si="32"/>
        <v>925.91100000000006</v>
      </c>
      <c r="AE63" s="121">
        <f t="shared" si="32"/>
        <v>38435</v>
      </c>
      <c r="AF63" s="121">
        <f t="shared" si="32"/>
        <v>0</v>
      </c>
      <c r="AG63" s="121">
        <f t="shared" si="32"/>
        <v>38435</v>
      </c>
      <c r="AH63" s="121">
        <f t="shared" si="32"/>
        <v>38435</v>
      </c>
      <c r="AI63" s="121">
        <f t="shared" si="32"/>
        <v>0</v>
      </c>
      <c r="AJ63" s="121">
        <f t="shared" si="32"/>
        <v>129323</v>
      </c>
      <c r="AK63" s="121">
        <f t="shared" si="32"/>
        <v>0</v>
      </c>
      <c r="AL63" s="121">
        <f t="shared" si="32"/>
        <v>0</v>
      </c>
      <c r="AM63" s="121">
        <f t="shared" si="32"/>
        <v>0</v>
      </c>
      <c r="AN63" s="121">
        <f t="shared" si="32"/>
        <v>0</v>
      </c>
      <c r="AO63" s="156">
        <f t="shared" si="2"/>
        <v>395705</v>
      </c>
      <c r="AP63" s="158">
        <f t="shared" si="3"/>
        <v>129323</v>
      </c>
      <c r="AQ63" s="107"/>
      <c r="AS63" s="7"/>
      <c r="AT63" s="7"/>
      <c r="AU63" s="7"/>
      <c r="AV63" s="7"/>
    </row>
    <row r="64" spans="1:49" s="9" customFormat="1" ht="47.25" x14ac:dyDescent="0.25">
      <c r="A64" s="102" t="s">
        <v>92</v>
      </c>
      <c r="B64" s="103" t="s">
        <v>117</v>
      </c>
      <c r="C64" s="94"/>
      <c r="D64" s="94"/>
      <c r="E64" s="94"/>
      <c r="F64" s="94"/>
      <c r="G64" s="94"/>
      <c r="H64" s="124"/>
      <c r="I64" s="125">
        <f>SUM(I65:I66)</f>
        <v>1231028</v>
      </c>
      <c r="J64" s="125">
        <f t="shared" ref="J64:AN64" si="33">SUM(J65:J66)</f>
        <v>525028</v>
      </c>
      <c r="K64" s="125">
        <f t="shared" si="33"/>
        <v>0</v>
      </c>
      <c r="L64" s="125">
        <f t="shared" si="33"/>
        <v>0</v>
      </c>
      <c r="M64" s="125">
        <f t="shared" si="33"/>
        <v>525028</v>
      </c>
      <c r="N64" s="125">
        <f t="shared" si="33"/>
        <v>0</v>
      </c>
      <c r="O64" s="125">
        <f t="shared" si="33"/>
        <v>0</v>
      </c>
      <c r="P64" s="125">
        <f t="shared" si="33"/>
        <v>145148</v>
      </c>
      <c r="Q64" s="125">
        <f t="shared" si="33"/>
        <v>0</v>
      </c>
      <c r="R64" s="125">
        <f t="shared" si="33"/>
        <v>145148</v>
      </c>
      <c r="S64" s="125">
        <f t="shared" si="33"/>
        <v>145148</v>
      </c>
      <c r="T64" s="125">
        <f t="shared" si="33"/>
        <v>0</v>
      </c>
      <c r="U64" s="125">
        <f t="shared" si="33"/>
        <v>132122</v>
      </c>
      <c r="V64" s="125">
        <f t="shared" si="33"/>
        <v>46741.101999999999</v>
      </c>
      <c r="W64" s="125">
        <f t="shared" si="33"/>
        <v>132121.58199999999</v>
      </c>
      <c r="X64" s="125">
        <f t="shared" si="33"/>
        <v>85380.898000000001</v>
      </c>
      <c r="Y64" s="125">
        <f t="shared" si="33"/>
        <v>46740.684000000001</v>
      </c>
      <c r="Z64" s="125">
        <f t="shared" si="33"/>
        <v>80000</v>
      </c>
      <c r="AA64" s="125">
        <f t="shared" si="33"/>
        <v>925.91100000000006</v>
      </c>
      <c r="AB64" s="125">
        <f t="shared" si="33"/>
        <v>65726.060408999998</v>
      </c>
      <c r="AC64" s="125">
        <f t="shared" si="33"/>
        <v>64800.149408999998</v>
      </c>
      <c r="AD64" s="125">
        <f t="shared" si="33"/>
        <v>925.91100000000006</v>
      </c>
      <c r="AE64" s="125">
        <f t="shared" si="33"/>
        <v>38435</v>
      </c>
      <c r="AF64" s="125">
        <f t="shared" si="33"/>
        <v>0</v>
      </c>
      <c r="AG64" s="125">
        <f t="shared" si="33"/>
        <v>38435</v>
      </c>
      <c r="AH64" s="125">
        <f t="shared" si="33"/>
        <v>38435</v>
      </c>
      <c r="AI64" s="125">
        <f t="shared" si="33"/>
        <v>0</v>
      </c>
      <c r="AJ64" s="125">
        <f t="shared" si="33"/>
        <v>129323</v>
      </c>
      <c r="AK64" s="125">
        <f t="shared" si="33"/>
        <v>0</v>
      </c>
      <c r="AL64" s="125">
        <f t="shared" si="33"/>
        <v>0</v>
      </c>
      <c r="AM64" s="125">
        <f t="shared" si="33"/>
        <v>0</v>
      </c>
      <c r="AN64" s="125">
        <f t="shared" si="33"/>
        <v>0</v>
      </c>
      <c r="AO64" s="156">
        <f t="shared" si="2"/>
        <v>395705</v>
      </c>
      <c r="AP64" s="158">
        <f t="shared" si="3"/>
        <v>129323</v>
      </c>
      <c r="AQ64" s="107"/>
      <c r="AS64" s="7"/>
      <c r="AT64" s="7"/>
      <c r="AU64" s="7"/>
      <c r="AV64" s="7"/>
    </row>
    <row r="65" spans="1:50" s="9" customFormat="1" ht="63" x14ac:dyDescent="0.25">
      <c r="A65" s="138" t="s">
        <v>138</v>
      </c>
      <c r="B65" s="113" t="s">
        <v>145</v>
      </c>
      <c r="C65" s="94" t="s">
        <v>37</v>
      </c>
      <c r="D65" s="94" t="s">
        <v>223</v>
      </c>
      <c r="E65" s="94">
        <v>2022</v>
      </c>
      <c r="F65" s="94">
        <v>2025</v>
      </c>
      <c r="G65" s="94" t="s">
        <v>252</v>
      </c>
      <c r="H65" s="108" t="s">
        <v>297</v>
      </c>
      <c r="I65" s="122">
        <v>981028</v>
      </c>
      <c r="J65" s="122">
        <v>275028</v>
      </c>
      <c r="K65" s="122"/>
      <c r="L65" s="122"/>
      <c r="M65" s="122">
        <v>275028</v>
      </c>
      <c r="N65" s="122"/>
      <c r="O65" s="122"/>
      <c r="P65" s="122">
        <v>10000</v>
      </c>
      <c r="Q65" s="122"/>
      <c r="R65" s="19">
        <f>S65+T65</f>
        <v>10000</v>
      </c>
      <c r="S65" s="122">
        <v>10000</v>
      </c>
      <c r="T65" s="122"/>
      <c r="U65" s="122">
        <v>72122</v>
      </c>
      <c r="V65" s="122">
        <v>44293.684000000001</v>
      </c>
      <c r="W65" s="19">
        <f>X65+Y65</f>
        <v>72122</v>
      </c>
      <c r="X65" s="122">
        <v>27828.315999999999</v>
      </c>
      <c r="Y65" s="122">
        <v>44293.684000000001</v>
      </c>
      <c r="Z65" s="122">
        <v>60000</v>
      </c>
      <c r="AA65" s="122"/>
      <c r="AB65" s="19">
        <f>AC65+AD65</f>
        <v>45726.060408999998</v>
      </c>
      <c r="AC65" s="122">
        <v>45726.060408999998</v>
      </c>
      <c r="AD65" s="122"/>
      <c r="AE65" s="122">
        <v>3583</v>
      </c>
      <c r="AF65" s="107"/>
      <c r="AG65" s="122">
        <v>3583</v>
      </c>
      <c r="AH65" s="122">
        <v>3583</v>
      </c>
      <c r="AI65" s="107"/>
      <c r="AJ65" s="122">
        <v>129323</v>
      </c>
      <c r="AK65" s="122"/>
      <c r="AL65" s="122"/>
      <c r="AM65" s="122"/>
      <c r="AN65" s="122"/>
      <c r="AO65" s="156">
        <f t="shared" si="2"/>
        <v>145705</v>
      </c>
      <c r="AP65" s="158">
        <f t="shared" si="3"/>
        <v>129323</v>
      </c>
      <c r="AQ65" s="107" t="s">
        <v>346</v>
      </c>
      <c r="AR65" s="139" t="s">
        <v>347</v>
      </c>
      <c r="AS65" s="7"/>
      <c r="AT65" s="7">
        <v>0</v>
      </c>
      <c r="AU65" s="7"/>
      <c r="AV65" s="7"/>
      <c r="AX65" s="135">
        <f>M65+M131</f>
        <v>344132</v>
      </c>
    </row>
    <row r="66" spans="1:50" s="9" customFormat="1" ht="31.5" x14ac:dyDescent="0.25">
      <c r="A66" s="112">
        <v>2</v>
      </c>
      <c r="B66" s="105" t="s">
        <v>146</v>
      </c>
      <c r="C66" s="94" t="s">
        <v>37</v>
      </c>
      <c r="D66" s="94" t="s">
        <v>227</v>
      </c>
      <c r="E66" s="94">
        <v>2021</v>
      </c>
      <c r="F66" s="94">
        <v>2024</v>
      </c>
      <c r="G66" s="94" t="s">
        <v>253</v>
      </c>
      <c r="H66" s="108" t="s">
        <v>298</v>
      </c>
      <c r="I66" s="122">
        <v>250000</v>
      </c>
      <c r="J66" s="122">
        <v>250000</v>
      </c>
      <c r="K66" s="122"/>
      <c r="L66" s="122"/>
      <c r="M66" s="122">
        <v>250000</v>
      </c>
      <c r="N66" s="122"/>
      <c r="O66" s="122"/>
      <c r="P66" s="19">
        <v>135148</v>
      </c>
      <c r="Q66" s="19"/>
      <c r="R66" s="19">
        <f>S66+T66</f>
        <v>135148</v>
      </c>
      <c r="S66" s="19">
        <v>135148</v>
      </c>
      <c r="T66" s="19"/>
      <c r="U66" s="19">
        <v>60000</v>
      </c>
      <c r="V66" s="19">
        <v>2447.4179999999978</v>
      </c>
      <c r="W66" s="19">
        <f>X66+Y66</f>
        <v>59999.582000000002</v>
      </c>
      <c r="X66" s="19">
        <v>57552.582000000002</v>
      </c>
      <c r="Y66" s="19">
        <v>2447</v>
      </c>
      <c r="Z66" s="19">
        <v>20000</v>
      </c>
      <c r="AA66" s="19">
        <f>Z66-AC66</f>
        <v>925.91100000000006</v>
      </c>
      <c r="AB66" s="19">
        <f>AC66+AD66</f>
        <v>20000</v>
      </c>
      <c r="AC66" s="19">
        <v>19074.089</v>
      </c>
      <c r="AD66" s="26">
        <v>925.91100000000006</v>
      </c>
      <c r="AE66" s="19">
        <v>34852</v>
      </c>
      <c r="AF66" s="107"/>
      <c r="AG66" s="19">
        <v>34852</v>
      </c>
      <c r="AH66" s="19">
        <v>34852</v>
      </c>
      <c r="AI66" s="107"/>
      <c r="AJ66" s="122"/>
      <c r="AK66" s="122"/>
      <c r="AL66" s="122"/>
      <c r="AM66" s="122"/>
      <c r="AN66" s="122"/>
      <c r="AO66" s="156">
        <f t="shared" si="2"/>
        <v>250000</v>
      </c>
      <c r="AP66" s="158">
        <f t="shared" si="3"/>
        <v>0</v>
      </c>
      <c r="AQ66" s="107"/>
      <c r="AS66" s="7"/>
      <c r="AT66" s="7">
        <v>1</v>
      </c>
      <c r="AU66" s="7"/>
      <c r="AV66" s="7"/>
    </row>
    <row r="67" spans="1:50" s="9" customFormat="1" ht="31.5" x14ac:dyDescent="0.25">
      <c r="A67" s="118" t="s">
        <v>197</v>
      </c>
      <c r="B67" s="120" t="s">
        <v>148</v>
      </c>
      <c r="C67" s="94"/>
      <c r="D67" s="94"/>
      <c r="E67" s="94"/>
      <c r="F67" s="94"/>
      <c r="G67" s="94"/>
      <c r="H67" s="119"/>
      <c r="I67" s="121">
        <f t="shared" ref="I67:AN67" si="34">I68+I81+I85+I116+I119+I125+I128+I132</f>
        <v>8643799.5</v>
      </c>
      <c r="J67" s="121">
        <f t="shared" si="34"/>
        <v>6128562.5</v>
      </c>
      <c r="K67" s="121">
        <f t="shared" si="34"/>
        <v>3004352</v>
      </c>
      <c r="L67" s="121">
        <f t="shared" si="34"/>
        <v>1750654</v>
      </c>
      <c r="M67" s="121">
        <f t="shared" si="34"/>
        <v>3530464.5</v>
      </c>
      <c r="N67" s="121">
        <f t="shared" si="34"/>
        <v>436520</v>
      </c>
      <c r="O67" s="121">
        <f t="shared" si="34"/>
        <v>0</v>
      </c>
      <c r="P67" s="121">
        <f t="shared" si="34"/>
        <v>682875</v>
      </c>
      <c r="Q67" s="121">
        <f t="shared" si="34"/>
        <v>7328.9249459999992</v>
      </c>
      <c r="R67" s="121">
        <f t="shared" si="34"/>
        <v>677784.55344499997</v>
      </c>
      <c r="S67" s="121">
        <f t="shared" si="34"/>
        <v>672784.79238300002</v>
      </c>
      <c r="T67" s="121">
        <f t="shared" si="34"/>
        <v>4999.7610620000005</v>
      </c>
      <c r="U67" s="121">
        <f t="shared" si="34"/>
        <v>1137047</v>
      </c>
      <c r="V67" s="121">
        <f t="shared" si="34"/>
        <v>31372.412854000002</v>
      </c>
      <c r="W67" s="121">
        <f t="shared" si="34"/>
        <v>1104390.7372419999</v>
      </c>
      <c r="X67" s="121">
        <f t="shared" si="34"/>
        <v>1086568.1235179999</v>
      </c>
      <c r="Y67" s="121">
        <f t="shared" si="34"/>
        <v>17822.613723999999</v>
      </c>
      <c r="Z67" s="121">
        <f t="shared" si="34"/>
        <v>552204</v>
      </c>
      <c r="AA67" s="121">
        <f t="shared" si="34"/>
        <v>0</v>
      </c>
      <c r="AB67" s="121">
        <f t="shared" si="34"/>
        <v>548840.00654700003</v>
      </c>
      <c r="AC67" s="121">
        <f t="shared" si="34"/>
        <v>548840.00654700003</v>
      </c>
      <c r="AD67" s="121">
        <f t="shared" si="34"/>
        <v>0</v>
      </c>
      <c r="AE67" s="121">
        <f t="shared" si="34"/>
        <v>650193.35986700002</v>
      </c>
      <c r="AF67" s="121">
        <f t="shared" si="34"/>
        <v>0</v>
      </c>
      <c r="AG67" s="121">
        <f t="shared" si="34"/>
        <v>649468.35986700002</v>
      </c>
      <c r="AH67" s="121">
        <f t="shared" si="34"/>
        <v>649468.35986700002</v>
      </c>
      <c r="AI67" s="121">
        <f t="shared" si="34"/>
        <v>0</v>
      </c>
      <c r="AJ67" s="121">
        <f t="shared" si="34"/>
        <v>497805.14013299998</v>
      </c>
      <c r="AK67" s="121">
        <f t="shared" si="34"/>
        <v>0</v>
      </c>
      <c r="AL67" s="121">
        <f t="shared" si="34"/>
        <v>0</v>
      </c>
      <c r="AM67" s="121">
        <f t="shared" si="34"/>
        <v>0</v>
      </c>
      <c r="AN67" s="121">
        <f t="shared" si="34"/>
        <v>0</v>
      </c>
      <c r="AO67" s="156">
        <f t="shared" si="2"/>
        <v>3022319.359867</v>
      </c>
      <c r="AP67" s="158">
        <f t="shared" si="3"/>
        <v>508145.14013299998</v>
      </c>
      <c r="AQ67" s="107"/>
      <c r="AS67" s="7"/>
      <c r="AT67" s="7"/>
      <c r="AU67" s="7"/>
      <c r="AV67" s="7"/>
    </row>
    <row r="68" spans="1:50" s="9" customFormat="1" ht="31.5" x14ac:dyDescent="0.25">
      <c r="A68" s="98" t="s">
        <v>348</v>
      </c>
      <c r="B68" s="99" t="s">
        <v>149</v>
      </c>
      <c r="C68" s="94"/>
      <c r="D68" s="94"/>
      <c r="E68" s="94"/>
      <c r="F68" s="94"/>
      <c r="G68" s="94"/>
      <c r="H68" s="108"/>
      <c r="I68" s="121">
        <f t="shared" ref="I68:AN68" si="35">I69+I78</f>
        <v>1436449</v>
      </c>
      <c r="J68" s="121">
        <f t="shared" si="35"/>
        <v>610088</v>
      </c>
      <c r="K68" s="121">
        <f t="shared" si="35"/>
        <v>1099637</v>
      </c>
      <c r="L68" s="121">
        <f t="shared" si="35"/>
        <v>292894</v>
      </c>
      <c r="M68" s="121">
        <f t="shared" si="35"/>
        <v>304092</v>
      </c>
      <c r="N68" s="121">
        <f t="shared" si="35"/>
        <v>0</v>
      </c>
      <c r="O68" s="121">
        <f t="shared" si="35"/>
        <v>0</v>
      </c>
      <c r="P68" s="121">
        <f t="shared" si="35"/>
        <v>96608</v>
      </c>
      <c r="Q68" s="121">
        <f t="shared" si="35"/>
        <v>0</v>
      </c>
      <c r="R68" s="121">
        <f t="shared" si="35"/>
        <v>95106.769551000005</v>
      </c>
      <c r="S68" s="121">
        <f t="shared" si="35"/>
        <v>95106.769551000005</v>
      </c>
      <c r="T68" s="121">
        <f t="shared" si="35"/>
        <v>0</v>
      </c>
      <c r="U68" s="121">
        <f t="shared" si="35"/>
        <v>165617</v>
      </c>
      <c r="V68" s="121">
        <f t="shared" si="35"/>
        <v>11133.154262</v>
      </c>
      <c r="W68" s="121">
        <f t="shared" si="35"/>
        <v>145027.88810900002</v>
      </c>
      <c r="X68" s="121">
        <f t="shared" si="35"/>
        <v>142333.00738499998</v>
      </c>
      <c r="Y68" s="121">
        <f t="shared" si="35"/>
        <v>2694.8807240000001</v>
      </c>
      <c r="Z68" s="121">
        <f t="shared" si="35"/>
        <v>11855</v>
      </c>
      <c r="AA68" s="121">
        <f t="shared" si="35"/>
        <v>0</v>
      </c>
      <c r="AB68" s="121">
        <f t="shared" si="35"/>
        <v>11596.793546999999</v>
      </c>
      <c r="AC68" s="121">
        <f t="shared" si="35"/>
        <v>11596.793546999999</v>
      </c>
      <c r="AD68" s="121">
        <f t="shared" si="35"/>
        <v>0</v>
      </c>
      <c r="AE68" s="121">
        <f t="shared" si="35"/>
        <v>13065.859867000001</v>
      </c>
      <c r="AF68" s="121">
        <f t="shared" si="35"/>
        <v>0</v>
      </c>
      <c r="AG68" s="121">
        <f t="shared" si="35"/>
        <v>13065.859867000001</v>
      </c>
      <c r="AH68" s="121">
        <f t="shared" si="35"/>
        <v>13065.859867000001</v>
      </c>
      <c r="AI68" s="121">
        <f t="shared" si="35"/>
        <v>0</v>
      </c>
      <c r="AJ68" s="121">
        <f t="shared" si="35"/>
        <v>16946.140133000001</v>
      </c>
      <c r="AK68" s="121">
        <f t="shared" si="35"/>
        <v>0</v>
      </c>
      <c r="AL68" s="121">
        <f t="shared" si="35"/>
        <v>0</v>
      </c>
      <c r="AM68" s="121">
        <f t="shared" si="35"/>
        <v>0</v>
      </c>
      <c r="AN68" s="121">
        <f t="shared" si="35"/>
        <v>0</v>
      </c>
      <c r="AO68" s="156">
        <f t="shared" si="2"/>
        <v>287145.85986700002</v>
      </c>
      <c r="AP68" s="158">
        <f t="shared" si="3"/>
        <v>16946.140132999979</v>
      </c>
      <c r="AQ68" s="107"/>
      <c r="AS68" s="7"/>
      <c r="AT68" s="7"/>
      <c r="AU68" s="7"/>
      <c r="AV68" s="7"/>
      <c r="AW68" s="9">
        <f>M68/$M$14*100</f>
        <v>4.4787122649175712</v>
      </c>
    </row>
    <row r="69" spans="1:50" s="9" customFormat="1" ht="47.25" x14ac:dyDescent="0.25">
      <c r="A69" s="98" t="s">
        <v>114</v>
      </c>
      <c r="B69" s="99" t="s">
        <v>34</v>
      </c>
      <c r="C69" s="94"/>
      <c r="D69" s="94"/>
      <c r="E69" s="94"/>
      <c r="F69" s="94"/>
      <c r="G69" s="94"/>
      <c r="H69" s="108"/>
      <c r="I69" s="121">
        <f>SUM(I70:I77)</f>
        <v>1363749</v>
      </c>
      <c r="J69" s="121">
        <f t="shared" ref="J69:AN69" si="36">SUM(J70:J77)</f>
        <v>537388</v>
      </c>
      <c r="K69" s="121">
        <f t="shared" si="36"/>
        <v>1099637</v>
      </c>
      <c r="L69" s="121">
        <f t="shared" si="36"/>
        <v>292894</v>
      </c>
      <c r="M69" s="121">
        <f t="shared" si="36"/>
        <v>241749</v>
      </c>
      <c r="N69" s="121">
        <f t="shared" si="36"/>
        <v>0</v>
      </c>
      <c r="O69" s="121">
        <f t="shared" si="36"/>
        <v>0</v>
      </c>
      <c r="P69" s="121">
        <f t="shared" si="36"/>
        <v>88338</v>
      </c>
      <c r="Q69" s="121">
        <f t="shared" si="36"/>
        <v>0</v>
      </c>
      <c r="R69" s="121">
        <f t="shared" si="36"/>
        <v>86853.169351000004</v>
      </c>
      <c r="S69" s="121">
        <f t="shared" si="36"/>
        <v>86853.169351000004</v>
      </c>
      <c r="T69" s="121">
        <f t="shared" si="36"/>
        <v>0</v>
      </c>
      <c r="U69" s="121">
        <f t="shared" si="36"/>
        <v>153411</v>
      </c>
      <c r="V69" s="121">
        <f t="shared" si="36"/>
        <v>11133.154262</v>
      </c>
      <c r="W69" s="121">
        <f t="shared" si="36"/>
        <v>133369.89889100002</v>
      </c>
      <c r="X69" s="121">
        <f t="shared" si="36"/>
        <v>130675.01816699999</v>
      </c>
      <c r="Y69" s="121">
        <f t="shared" si="36"/>
        <v>2694.8807240000001</v>
      </c>
      <c r="Z69" s="121">
        <f t="shared" si="36"/>
        <v>0</v>
      </c>
      <c r="AA69" s="121">
        <f t="shared" si="36"/>
        <v>0</v>
      </c>
      <c r="AB69" s="121">
        <f t="shared" si="36"/>
        <v>0</v>
      </c>
      <c r="AC69" s="121">
        <f t="shared" si="36"/>
        <v>0</v>
      </c>
      <c r="AD69" s="121">
        <f t="shared" si="36"/>
        <v>0</v>
      </c>
      <c r="AE69" s="121">
        <f t="shared" si="36"/>
        <v>0</v>
      </c>
      <c r="AF69" s="121">
        <f t="shared" si="36"/>
        <v>0</v>
      </c>
      <c r="AG69" s="121">
        <f t="shared" si="36"/>
        <v>0</v>
      </c>
      <c r="AH69" s="121">
        <f t="shared" si="36"/>
        <v>0</v>
      </c>
      <c r="AI69" s="121">
        <f t="shared" si="36"/>
        <v>0</v>
      </c>
      <c r="AJ69" s="121">
        <f t="shared" si="36"/>
        <v>0</v>
      </c>
      <c r="AK69" s="121">
        <f t="shared" si="36"/>
        <v>0</v>
      </c>
      <c r="AL69" s="121">
        <f t="shared" si="36"/>
        <v>0</v>
      </c>
      <c r="AM69" s="121">
        <f t="shared" si="36"/>
        <v>0</v>
      </c>
      <c r="AN69" s="121">
        <f t="shared" si="36"/>
        <v>0</v>
      </c>
      <c r="AO69" s="156">
        <f t="shared" si="2"/>
        <v>241749</v>
      </c>
      <c r="AP69" s="158">
        <f t="shared" si="3"/>
        <v>0</v>
      </c>
      <c r="AQ69" s="107"/>
      <c r="AS69" s="7"/>
      <c r="AT69" s="7"/>
      <c r="AU69" s="7"/>
      <c r="AV69" s="7"/>
    </row>
    <row r="70" spans="1:50" s="9" customFormat="1" ht="76.5" x14ac:dyDescent="0.25">
      <c r="A70" s="112">
        <v>1</v>
      </c>
      <c r="B70" s="113" t="s">
        <v>150</v>
      </c>
      <c r="C70" s="94" t="s">
        <v>37</v>
      </c>
      <c r="D70" s="94" t="s">
        <v>228</v>
      </c>
      <c r="E70" s="94">
        <v>2010</v>
      </c>
      <c r="F70" s="94">
        <v>2022</v>
      </c>
      <c r="G70" s="94" t="s">
        <v>254</v>
      </c>
      <c r="H70" s="108" t="s">
        <v>299</v>
      </c>
      <c r="I70" s="122">
        <v>127190</v>
      </c>
      <c r="J70" s="122">
        <v>127190</v>
      </c>
      <c r="K70" s="122">
        <v>97000</v>
      </c>
      <c r="L70" s="122">
        <v>97000</v>
      </c>
      <c r="M70" s="122">
        <v>28190</v>
      </c>
      <c r="N70" s="122"/>
      <c r="O70" s="123"/>
      <c r="P70" s="19">
        <v>9056</v>
      </c>
      <c r="Q70" s="19"/>
      <c r="R70" s="19">
        <f t="shared" ref="R70:R77" si="37">S70+T70</f>
        <v>9055.3872329999995</v>
      </c>
      <c r="S70" s="19">
        <v>9055.3872329999995</v>
      </c>
      <c r="T70" s="19"/>
      <c r="U70" s="19">
        <v>19134</v>
      </c>
      <c r="V70" s="19">
        <v>4777.2902620000004</v>
      </c>
      <c r="W70" s="19">
        <f t="shared" ref="W70:W77" si="38">X70+Y70</f>
        <v>14538.590462</v>
      </c>
      <c r="X70" s="19">
        <v>14356.709738</v>
      </c>
      <c r="Y70" s="19">
        <v>181.88072399999999</v>
      </c>
      <c r="Z70" s="19"/>
      <c r="AA70" s="19"/>
      <c r="AB70" s="19">
        <f>AC70+AD70</f>
        <v>0</v>
      </c>
      <c r="AC70" s="19"/>
      <c r="AD70" s="19"/>
      <c r="AE70" s="19"/>
      <c r="AF70" s="107"/>
      <c r="AG70" s="107"/>
      <c r="AH70" s="107"/>
      <c r="AI70" s="107"/>
      <c r="AJ70" s="107"/>
      <c r="AK70" s="107"/>
      <c r="AL70" s="107"/>
      <c r="AM70" s="107"/>
      <c r="AN70" s="107"/>
      <c r="AO70" s="156">
        <f t="shared" si="2"/>
        <v>28190</v>
      </c>
      <c r="AP70" s="158">
        <f t="shared" si="3"/>
        <v>0</v>
      </c>
      <c r="AQ70" s="107"/>
      <c r="AS70" s="7">
        <v>1</v>
      </c>
      <c r="AT70" s="7"/>
      <c r="AU70" s="7"/>
      <c r="AV70" s="7"/>
    </row>
    <row r="71" spans="1:50" s="9" customFormat="1" ht="68.25" customHeight="1" x14ac:dyDescent="0.25">
      <c r="A71" s="112">
        <v>2</v>
      </c>
      <c r="B71" s="105" t="s">
        <v>151</v>
      </c>
      <c r="C71" s="94" t="s">
        <v>37</v>
      </c>
      <c r="D71" s="94" t="s">
        <v>229</v>
      </c>
      <c r="E71" s="94">
        <v>2019</v>
      </c>
      <c r="F71" s="94">
        <v>2022</v>
      </c>
      <c r="G71" s="94" t="s">
        <v>255</v>
      </c>
      <c r="H71" s="108" t="s">
        <v>300</v>
      </c>
      <c r="I71" s="122">
        <v>39860</v>
      </c>
      <c r="J71" s="122">
        <v>38960</v>
      </c>
      <c r="K71" s="122">
        <v>25000</v>
      </c>
      <c r="L71" s="122">
        <v>25000</v>
      </c>
      <c r="M71" s="122">
        <v>13960</v>
      </c>
      <c r="N71" s="122"/>
      <c r="O71" s="123"/>
      <c r="P71" s="19">
        <v>5000</v>
      </c>
      <c r="Q71" s="19"/>
      <c r="R71" s="19">
        <f t="shared" si="37"/>
        <v>5000</v>
      </c>
      <c r="S71" s="19">
        <v>5000</v>
      </c>
      <c r="T71" s="19"/>
      <c r="U71" s="19">
        <v>8960</v>
      </c>
      <c r="V71" s="19"/>
      <c r="W71" s="19">
        <f t="shared" si="38"/>
        <v>8042.3708409999999</v>
      </c>
      <c r="X71" s="19">
        <v>8042.3708409999999</v>
      </c>
      <c r="Y71" s="19"/>
      <c r="Z71" s="19"/>
      <c r="AA71" s="19"/>
      <c r="AB71" s="19">
        <f t="shared" ref="AB71:AB77" si="39">AC71+AD71</f>
        <v>0</v>
      </c>
      <c r="AC71" s="19"/>
      <c r="AD71" s="19"/>
      <c r="AE71" s="19"/>
      <c r="AF71" s="107"/>
      <c r="AG71" s="107"/>
      <c r="AH71" s="107"/>
      <c r="AI71" s="107"/>
      <c r="AJ71" s="107"/>
      <c r="AK71" s="107"/>
      <c r="AL71" s="107"/>
      <c r="AM71" s="107"/>
      <c r="AN71" s="107"/>
      <c r="AO71" s="156">
        <f t="shared" si="2"/>
        <v>13960</v>
      </c>
      <c r="AP71" s="158">
        <f t="shared" si="3"/>
        <v>0</v>
      </c>
      <c r="AQ71" s="107"/>
      <c r="AS71" s="7">
        <v>1</v>
      </c>
      <c r="AT71" s="7"/>
      <c r="AU71" s="7"/>
      <c r="AV71" s="7"/>
    </row>
    <row r="72" spans="1:50" s="9" customFormat="1" ht="51" x14ac:dyDescent="0.25">
      <c r="A72" s="112">
        <v>3</v>
      </c>
      <c r="B72" s="105" t="s">
        <v>152</v>
      </c>
      <c r="C72" s="94" t="s">
        <v>37</v>
      </c>
      <c r="D72" s="94" t="s">
        <v>230</v>
      </c>
      <c r="E72" s="94">
        <v>2020</v>
      </c>
      <c r="F72" s="94">
        <v>2022</v>
      </c>
      <c r="G72" s="94" t="s">
        <v>256</v>
      </c>
      <c r="H72" s="108" t="s">
        <v>301</v>
      </c>
      <c r="I72" s="122">
        <v>35960</v>
      </c>
      <c r="J72" s="122">
        <v>30960</v>
      </c>
      <c r="K72" s="122">
        <v>20000</v>
      </c>
      <c r="L72" s="122">
        <v>20000</v>
      </c>
      <c r="M72" s="122">
        <v>10960</v>
      </c>
      <c r="N72" s="122"/>
      <c r="O72" s="123"/>
      <c r="P72" s="19">
        <v>5000</v>
      </c>
      <c r="Q72" s="19"/>
      <c r="R72" s="19">
        <f t="shared" si="37"/>
        <v>3615.8916419999996</v>
      </c>
      <c r="S72" s="19">
        <v>3615.8916419999996</v>
      </c>
      <c r="T72" s="19"/>
      <c r="U72" s="19">
        <v>5960</v>
      </c>
      <c r="V72" s="19">
        <v>5960</v>
      </c>
      <c r="W72" s="19">
        <f t="shared" si="38"/>
        <v>2513</v>
      </c>
      <c r="X72" s="19"/>
      <c r="Y72" s="19">
        <v>2513</v>
      </c>
      <c r="Z72" s="19"/>
      <c r="AA72" s="19"/>
      <c r="AB72" s="19">
        <f t="shared" si="39"/>
        <v>0</v>
      </c>
      <c r="AC72" s="19"/>
      <c r="AD72" s="19"/>
      <c r="AE72" s="19"/>
      <c r="AF72" s="107"/>
      <c r="AG72" s="107"/>
      <c r="AH72" s="107"/>
      <c r="AI72" s="107"/>
      <c r="AJ72" s="107"/>
      <c r="AK72" s="107"/>
      <c r="AL72" s="107"/>
      <c r="AM72" s="107"/>
      <c r="AN72" s="107"/>
      <c r="AO72" s="156">
        <f t="shared" si="2"/>
        <v>10960</v>
      </c>
      <c r="AP72" s="158">
        <f t="shared" si="3"/>
        <v>0</v>
      </c>
      <c r="AQ72" s="107"/>
      <c r="AS72" s="7">
        <v>1</v>
      </c>
      <c r="AT72" s="7"/>
      <c r="AU72" s="7"/>
      <c r="AV72" s="7"/>
    </row>
    <row r="73" spans="1:50" s="9" customFormat="1" ht="64.5" customHeight="1" x14ac:dyDescent="0.25">
      <c r="A73" s="112">
        <v>4</v>
      </c>
      <c r="B73" s="113" t="s">
        <v>153</v>
      </c>
      <c r="C73" s="94" t="s">
        <v>37</v>
      </c>
      <c r="D73" s="94" t="s">
        <v>217</v>
      </c>
      <c r="E73" s="94">
        <v>2019</v>
      </c>
      <c r="F73" s="94">
        <v>2022</v>
      </c>
      <c r="G73" s="94" t="s">
        <v>257</v>
      </c>
      <c r="H73" s="108" t="s">
        <v>302</v>
      </c>
      <c r="I73" s="122">
        <v>39990</v>
      </c>
      <c r="J73" s="122">
        <v>39990</v>
      </c>
      <c r="K73" s="122">
        <v>25000</v>
      </c>
      <c r="L73" s="122">
        <v>25000</v>
      </c>
      <c r="M73" s="122">
        <v>14928</v>
      </c>
      <c r="N73" s="122"/>
      <c r="O73" s="123"/>
      <c r="P73" s="19">
        <v>0</v>
      </c>
      <c r="Q73" s="19"/>
      <c r="R73" s="19">
        <f t="shared" si="37"/>
        <v>0</v>
      </c>
      <c r="S73" s="19"/>
      <c r="T73" s="19"/>
      <c r="U73" s="19">
        <v>14928</v>
      </c>
      <c r="V73" s="19">
        <v>395.86399999999998</v>
      </c>
      <c r="W73" s="19">
        <f t="shared" si="38"/>
        <v>12758.766043</v>
      </c>
      <c r="X73" s="19">
        <v>12758.766043</v>
      </c>
      <c r="Y73" s="19">
        <v>0</v>
      </c>
      <c r="Z73" s="19"/>
      <c r="AA73" s="19"/>
      <c r="AB73" s="19">
        <f t="shared" si="39"/>
        <v>0</v>
      </c>
      <c r="AC73" s="19"/>
      <c r="AD73" s="19"/>
      <c r="AE73" s="19"/>
      <c r="AF73" s="107"/>
      <c r="AG73" s="107"/>
      <c r="AH73" s="107"/>
      <c r="AI73" s="107"/>
      <c r="AJ73" s="107"/>
      <c r="AK73" s="107"/>
      <c r="AL73" s="107"/>
      <c r="AM73" s="107"/>
      <c r="AN73" s="107"/>
      <c r="AO73" s="156">
        <f t="shared" si="2"/>
        <v>14928</v>
      </c>
      <c r="AP73" s="158">
        <f t="shared" si="3"/>
        <v>0</v>
      </c>
      <c r="AQ73" s="107"/>
      <c r="AS73" s="7">
        <v>1</v>
      </c>
      <c r="AT73" s="7"/>
      <c r="AU73" s="7"/>
      <c r="AV73" s="7"/>
    </row>
    <row r="74" spans="1:50" s="9" customFormat="1" ht="51" x14ac:dyDescent="0.25">
      <c r="A74" s="112">
        <v>5</v>
      </c>
      <c r="B74" s="113" t="s">
        <v>154</v>
      </c>
      <c r="C74" s="94" t="s">
        <v>37</v>
      </c>
      <c r="D74" s="94"/>
      <c r="E74" s="94">
        <v>2018</v>
      </c>
      <c r="F74" s="94">
        <v>2022</v>
      </c>
      <c r="G74" s="94"/>
      <c r="H74" s="108" t="s">
        <v>303</v>
      </c>
      <c r="I74" s="122">
        <v>84120</v>
      </c>
      <c r="J74" s="122">
        <v>73780</v>
      </c>
      <c r="K74" s="122">
        <v>10685</v>
      </c>
      <c r="L74" s="122">
        <v>10685</v>
      </c>
      <c r="M74" s="122">
        <v>62412</v>
      </c>
      <c r="N74" s="122"/>
      <c r="O74" s="123"/>
      <c r="P74" s="19">
        <v>27400</v>
      </c>
      <c r="Q74" s="19"/>
      <c r="R74" s="19">
        <f t="shared" si="37"/>
        <v>27399.999999</v>
      </c>
      <c r="S74" s="19">
        <v>27399.999999</v>
      </c>
      <c r="T74" s="19"/>
      <c r="U74" s="19">
        <v>35012</v>
      </c>
      <c r="V74" s="19"/>
      <c r="W74" s="19">
        <f t="shared" si="38"/>
        <v>32779.583141000003</v>
      </c>
      <c r="X74" s="19">
        <v>32779.583141000003</v>
      </c>
      <c r="Y74" s="19"/>
      <c r="Z74" s="19"/>
      <c r="AA74" s="19"/>
      <c r="AB74" s="19">
        <f t="shared" si="39"/>
        <v>0</v>
      </c>
      <c r="AC74" s="19"/>
      <c r="AD74" s="19"/>
      <c r="AE74" s="19"/>
      <c r="AF74" s="107"/>
      <c r="AG74" s="107"/>
      <c r="AH74" s="107"/>
      <c r="AI74" s="107"/>
      <c r="AJ74" s="107"/>
      <c r="AK74" s="107"/>
      <c r="AL74" s="107"/>
      <c r="AM74" s="107"/>
      <c r="AN74" s="107"/>
      <c r="AO74" s="156">
        <f t="shared" si="2"/>
        <v>62412</v>
      </c>
      <c r="AP74" s="158">
        <f t="shared" si="3"/>
        <v>0</v>
      </c>
      <c r="AQ74" s="107"/>
      <c r="AS74" s="7">
        <v>1</v>
      </c>
      <c r="AT74" s="7"/>
      <c r="AU74" s="7"/>
      <c r="AV74" s="7"/>
    </row>
    <row r="75" spans="1:50" s="9" customFormat="1" ht="51" x14ac:dyDescent="0.25">
      <c r="A75" s="112">
        <v>6</v>
      </c>
      <c r="B75" s="113" t="s">
        <v>155</v>
      </c>
      <c r="C75" s="94" t="s">
        <v>37</v>
      </c>
      <c r="D75" s="94"/>
      <c r="E75" s="94">
        <v>2018</v>
      </c>
      <c r="F75" s="94">
        <v>2022</v>
      </c>
      <c r="G75" s="94"/>
      <c r="H75" s="108" t="s">
        <v>304</v>
      </c>
      <c r="I75" s="122">
        <v>53032</v>
      </c>
      <c r="J75" s="122">
        <v>49862</v>
      </c>
      <c r="K75" s="122">
        <v>10795</v>
      </c>
      <c r="L75" s="122">
        <v>10795</v>
      </c>
      <c r="M75" s="122">
        <v>39067</v>
      </c>
      <c r="N75" s="122"/>
      <c r="O75" s="123"/>
      <c r="P75" s="19">
        <v>28000</v>
      </c>
      <c r="Q75" s="19"/>
      <c r="R75" s="19">
        <f t="shared" si="37"/>
        <v>28000</v>
      </c>
      <c r="S75" s="19">
        <v>28000</v>
      </c>
      <c r="T75" s="19"/>
      <c r="U75" s="19">
        <v>11067</v>
      </c>
      <c r="V75" s="19"/>
      <c r="W75" s="19">
        <f t="shared" si="38"/>
        <v>8968.6070259999997</v>
      </c>
      <c r="X75" s="19">
        <v>8968.6070259999997</v>
      </c>
      <c r="Y75" s="19"/>
      <c r="Z75" s="19"/>
      <c r="AA75" s="19"/>
      <c r="AB75" s="19">
        <f t="shared" si="39"/>
        <v>0</v>
      </c>
      <c r="AC75" s="19"/>
      <c r="AD75" s="19"/>
      <c r="AE75" s="19"/>
      <c r="AF75" s="107"/>
      <c r="AG75" s="107"/>
      <c r="AH75" s="107"/>
      <c r="AI75" s="107"/>
      <c r="AJ75" s="107"/>
      <c r="AK75" s="107"/>
      <c r="AL75" s="107"/>
      <c r="AM75" s="107"/>
      <c r="AN75" s="107"/>
      <c r="AO75" s="156">
        <f t="shared" si="2"/>
        <v>39067</v>
      </c>
      <c r="AP75" s="158">
        <f t="shared" si="3"/>
        <v>0</v>
      </c>
      <c r="AQ75" s="107"/>
      <c r="AS75" s="7">
        <v>1</v>
      </c>
      <c r="AT75" s="7"/>
      <c r="AU75" s="7"/>
      <c r="AV75" s="7"/>
    </row>
    <row r="76" spans="1:50" s="9" customFormat="1" ht="64.5" customHeight="1" x14ac:dyDescent="0.25">
      <c r="A76" s="112">
        <v>7</v>
      </c>
      <c r="B76" s="140" t="s">
        <v>156</v>
      </c>
      <c r="C76" s="94" t="s">
        <v>37</v>
      </c>
      <c r="D76" s="94"/>
      <c r="E76" s="94">
        <v>2012</v>
      </c>
      <c r="F76" s="94">
        <v>2021</v>
      </c>
      <c r="G76" s="94"/>
      <c r="H76" s="108" t="s">
        <v>305</v>
      </c>
      <c r="I76" s="122">
        <v>894597</v>
      </c>
      <c r="J76" s="122">
        <v>87646</v>
      </c>
      <c r="K76" s="122">
        <f>L76+806743</f>
        <v>892157</v>
      </c>
      <c r="L76" s="122">
        <v>85414</v>
      </c>
      <c r="M76" s="122">
        <v>2232</v>
      </c>
      <c r="N76" s="122"/>
      <c r="O76" s="137"/>
      <c r="P76" s="20">
        <v>2232</v>
      </c>
      <c r="Q76" s="20"/>
      <c r="R76" s="19">
        <f t="shared" si="37"/>
        <v>2232.4113400000001</v>
      </c>
      <c r="S76" s="20">
        <v>2232.4113400000001</v>
      </c>
      <c r="T76" s="20"/>
      <c r="U76" s="20"/>
      <c r="V76" s="20"/>
      <c r="W76" s="19">
        <f t="shared" si="38"/>
        <v>0</v>
      </c>
      <c r="X76" s="20"/>
      <c r="Y76" s="20"/>
      <c r="Z76" s="20"/>
      <c r="AA76" s="20"/>
      <c r="AB76" s="19">
        <f t="shared" si="39"/>
        <v>0</v>
      </c>
      <c r="AC76" s="20"/>
      <c r="AD76" s="20"/>
      <c r="AE76" s="20"/>
      <c r="AF76" s="107"/>
      <c r="AG76" s="107"/>
      <c r="AH76" s="107"/>
      <c r="AI76" s="107"/>
      <c r="AJ76" s="107"/>
      <c r="AK76" s="107"/>
      <c r="AL76" s="107"/>
      <c r="AM76" s="107"/>
      <c r="AN76" s="107"/>
      <c r="AO76" s="156">
        <f t="shared" si="2"/>
        <v>2232</v>
      </c>
      <c r="AP76" s="158">
        <f t="shared" si="3"/>
        <v>0</v>
      </c>
      <c r="AQ76" s="107"/>
      <c r="AS76" s="7">
        <v>1</v>
      </c>
      <c r="AT76" s="7"/>
      <c r="AU76" s="7"/>
      <c r="AV76" s="7"/>
    </row>
    <row r="77" spans="1:50" s="9" customFormat="1" ht="51" x14ac:dyDescent="0.25">
      <c r="A77" s="112">
        <v>8</v>
      </c>
      <c r="B77" s="105" t="s">
        <v>157</v>
      </c>
      <c r="C77" s="94" t="s">
        <v>37</v>
      </c>
      <c r="D77" s="94"/>
      <c r="E77" s="94">
        <v>2017</v>
      </c>
      <c r="F77" s="94">
        <v>2021</v>
      </c>
      <c r="G77" s="94"/>
      <c r="H77" s="108" t="s">
        <v>306</v>
      </c>
      <c r="I77" s="122">
        <v>89000</v>
      </c>
      <c r="J77" s="122">
        <v>89000</v>
      </c>
      <c r="K77" s="122">
        <v>19000</v>
      </c>
      <c r="L77" s="122">
        <v>19000</v>
      </c>
      <c r="M77" s="122">
        <v>70000</v>
      </c>
      <c r="N77" s="122"/>
      <c r="O77" s="123"/>
      <c r="P77" s="19">
        <v>11650</v>
      </c>
      <c r="Q77" s="19"/>
      <c r="R77" s="19">
        <f t="shared" si="37"/>
        <v>11549.479137</v>
      </c>
      <c r="S77" s="19">
        <v>11549.479137</v>
      </c>
      <c r="T77" s="19"/>
      <c r="U77" s="19">
        <v>58350</v>
      </c>
      <c r="V77" s="19"/>
      <c r="W77" s="19">
        <f t="shared" si="38"/>
        <v>53768.981377999997</v>
      </c>
      <c r="X77" s="19">
        <v>53768.981377999997</v>
      </c>
      <c r="Y77" s="19"/>
      <c r="Z77" s="19"/>
      <c r="AA77" s="19"/>
      <c r="AB77" s="19">
        <f t="shared" si="39"/>
        <v>0</v>
      </c>
      <c r="AC77" s="19"/>
      <c r="AD77" s="19"/>
      <c r="AE77" s="19"/>
      <c r="AF77" s="107"/>
      <c r="AG77" s="107"/>
      <c r="AH77" s="107"/>
      <c r="AI77" s="107"/>
      <c r="AJ77" s="107"/>
      <c r="AK77" s="107"/>
      <c r="AL77" s="107"/>
      <c r="AM77" s="107"/>
      <c r="AN77" s="107"/>
      <c r="AO77" s="156">
        <f t="shared" si="2"/>
        <v>70000</v>
      </c>
      <c r="AP77" s="158">
        <f t="shared" si="3"/>
        <v>0</v>
      </c>
      <c r="AQ77" s="107"/>
      <c r="AS77" s="7">
        <v>1</v>
      </c>
      <c r="AT77" s="7"/>
      <c r="AU77" s="7"/>
      <c r="AV77" s="7"/>
    </row>
    <row r="78" spans="1:50" s="9" customFormat="1" ht="31.5" x14ac:dyDescent="0.25">
      <c r="A78" s="98" t="s">
        <v>116</v>
      </c>
      <c r="B78" s="99" t="s">
        <v>35</v>
      </c>
      <c r="C78" s="94"/>
      <c r="D78" s="94"/>
      <c r="E78" s="94"/>
      <c r="F78" s="94"/>
      <c r="G78" s="94"/>
      <c r="H78" s="108"/>
      <c r="I78" s="121">
        <f>I79</f>
        <v>72700</v>
      </c>
      <c r="J78" s="121">
        <f t="shared" ref="J78:AN79" si="40">J79</f>
        <v>72700</v>
      </c>
      <c r="K78" s="121">
        <f t="shared" si="40"/>
        <v>0</v>
      </c>
      <c r="L78" s="121">
        <f t="shared" si="40"/>
        <v>0</v>
      </c>
      <c r="M78" s="121">
        <f t="shared" si="40"/>
        <v>62343</v>
      </c>
      <c r="N78" s="121">
        <f t="shared" si="40"/>
        <v>0</v>
      </c>
      <c r="O78" s="121">
        <f t="shared" si="40"/>
        <v>0</v>
      </c>
      <c r="P78" s="121">
        <f t="shared" si="40"/>
        <v>8270</v>
      </c>
      <c r="Q78" s="121">
        <f t="shared" si="40"/>
        <v>0</v>
      </c>
      <c r="R78" s="121">
        <f t="shared" si="40"/>
        <v>8253.6001999999989</v>
      </c>
      <c r="S78" s="121">
        <f t="shared" si="40"/>
        <v>8253.6001999999989</v>
      </c>
      <c r="T78" s="121">
        <f t="shared" si="40"/>
        <v>0</v>
      </c>
      <c r="U78" s="121">
        <f t="shared" si="40"/>
        <v>12206</v>
      </c>
      <c r="V78" s="121">
        <f t="shared" si="40"/>
        <v>0</v>
      </c>
      <c r="W78" s="121">
        <f t="shared" si="40"/>
        <v>11657.989217999999</v>
      </c>
      <c r="X78" s="121">
        <f t="shared" si="40"/>
        <v>11657.989217999999</v>
      </c>
      <c r="Y78" s="121">
        <f t="shared" si="40"/>
        <v>0</v>
      </c>
      <c r="Z78" s="121">
        <f t="shared" si="40"/>
        <v>11855</v>
      </c>
      <c r="AA78" s="121">
        <f t="shared" si="40"/>
        <v>0</v>
      </c>
      <c r="AB78" s="121">
        <f t="shared" si="40"/>
        <v>11596.793546999999</v>
      </c>
      <c r="AC78" s="121">
        <f t="shared" si="40"/>
        <v>11596.793546999999</v>
      </c>
      <c r="AD78" s="121">
        <f t="shared" si="40"/>
        <v>0</v>
      </c>
      <c r="AE78" s="121">
        <f t="shared" si="40"/>
        <v>13065.859867000001</v>
      </c>
      <c r="AF78" s="121">
        <f t="shared" si="40"/>
        <v>0</v>
      </c>
      <c r="AG78" s="121">
        <f t="shared" si="40"/>
        <v>13065.859867000001</v>
      </c>
      <c r="AH78" s="121">
        <f t="shared" si="40"/>
        <v>13065.859867000001</v>
      </c>
      <c r="AI78" s="121">
        <f t="shared" si="40"/>
        <v>0</v>
      </c>
      <c r="AJ78" s="121">
        <f t="shared" si="40"/>
        <v>16946.140133000001</v>
      </c>
      <c r="AK78" s="121">
        <f t="shared" si="40"/>
        <v>0</v>
      </c>
      <c r="AL78" s="121">
        <f t="shared" si="40"/>
        <v>0</v>
      </c>
      <c r="AM78" s="121">
        <f t="shared" si="40"/>
        <v>0</v>
      </c>
      <c r="AN78" s="121">
        <f t="shared" si="40"/>
        <v>0</v>
      </c>
      <c r="AO78" s="156">
        <f t="shared" ref="AO78:AO141" si="41">P78+U78+Z78+AE78</f>
        <v>45396.859866999999</v>
      </c>
      <c r="AP78" s="158">
        <f t="shared" ref="AP78:AP141" si="42">M78-AO78</f>
        <v>16946.140133000001</v>
      </c>
      <c r="AQ78" s="107"/>
      <c r="AS78" s="7"/>
      <c r="AT78" s="7"/>
      <c r="AU78" s="7"/>
      <c r="AV78" s="7"/>
    </row>
    <row r="79" spans="1:50" s="9" customFormat="1" ht="47.25" x14ac:dyDescent="0.25">
      <c r="A79" s="102" t="s">
        <v>92</v>
      </c>
      <c r="B79" s="103" t="s">
        <v>117</v>
      </c>
      <c r="C79" s="94"/>
      <c r="D79" s="94"/>
      <c r="E79" s="94"/>
      <c r="F79" s="94"/>
      <c r="G79" s="94"/>
      <c r="H79" s="124"/>
      <c r="I79" s="125">
        <f>I80</f>
        <v>72700</v>
      </c>
      <c r="J79" s="125">
        <f t="shared" si="40"/>
        <v>72700</v>
      </c>
      <c r="K79" s="125">
        <f t="shared" si="40"/>
        <v>0</v>
      </c>
      <c r="L79" s="125">
        <f t="shared" si="40"/>
        <v>0</v>
      </c>
      <c r="M79" s="125">
        <f t="shared" si="40"/>
        <v>62343</v>
      </c>
      <c r="N79" s="125">
        <f t="shared" si="40"/>
        <v>0</v>
      </c>
      <c r="O79" s="125">
        <f t="shared" si="40"/>
        <v>0</v>
      </c>
      <c r="P79" s="125">
        <f t="shared" si="40"/>
        <v>8270</v>
      </c>
      <c r="Q79" s="125">
        <f t="shared" si="40"/>
        <v>0</v>
      </c>
      <c r="R79" s="125">
        <f t="shared" si="40"/>
        <v>8253.6001999999989</v>
      </c>
      <c r="S79" s="125">
        <f t="shared" si="40"/>
        <v>8253.6001999999989</v>
      </c>
      <c r="T79" s="125">
        <f t="shared" si="40"/>
        <v>0</v>
      </c>
      <c r="U79" s="125">
        <f t="shared" si="40"/>
        <v>12206</v>
      </c>
      <c r="V79" s="125">
        <f t="shared" si="40"/>
        <v>0</v>
      </c>
      <c r="W79" s="125">
        <f t="shared" si="40"/>
        <v>11657.989217999999</v>
      </c>
      <c r="X79" s="125">
        <f t="shared" si="40"/>
        <v>11657.989217999999</v>
      </c>
      <c r="Y79" s="125">
        <f t="shared" si="40"/>
        <v>0</v>
      </c>
      <c r="Z79" s="125">
        <f t="shared" si="40"/>
        <v>11855</v>
      </c>
      <c r="AA79" s="125">
        <f t="shared" si="40"/>
        <v>0</v>
      </c>
      <c r="AB79" s="125">
        <f t="shared" si="40"/>
        <v>11596.793546999999</v>
      </c>
      <c r="AC79" s="125">
        <f t="shared" si="40"/>
        <v>11596.793546999999</v>
      </c>
      <c r="AD79" s="125">
        <f t="shared" si="40"/>
        <v>0</v>
      </c>
      <c r="AE79" s="125">
        <f t="shared" si="40"/>
        <v>13065.859867000001</v>
      </c>
      <c r="AF79" s="125">
        <f t="shared" si="40"/>
        <v>0</v>
      </c>
      <c r="AG79" s="125">
        <f t="shared" si="40"/>
        <v>13065.859867000001</v>
      </c>
      <c r="AH79" s="125">
        <f t="shared" si="40"/>
        <v>13065.859867000001</v>
      </c>
      <c r="AI79" s="125">
        <f t="shared" si="40"/>
        <v>0</v>
      </c>
      <c r="AJ79" s="125">
        <f t="shared" si="40"/>
        <v>16946.140133000001</v>
      </c>
      <c r="AK79" s="125">
        <f t="shared" si="40"/>
        <v>0</v>
      </c>
      <c r="AL79" s="125">
        <f t="shared" si="40"/>
        <v>0</v>
      </c>
      <c r="AM79" s="125">
        <f t="shared" si="40"/>
        <v>0</v>
      </c>
      <c r="AN79" s="125">
        <f t="shared" si="40"/>
        <v>0</v>
      </c>
      <c r="AO79" s="156">
        <f t="shared" si="41"/>
        <v>45396.859866999999</v>
      </c>
      <c r="AP79" s="158">
        <f t="shared" si="42"/>
        <v>16946.140133000001</v>
      </c>
      <c r="AQ79" s="107"/>
      <c r="AS79" s="7"/>
      <c r="AT79" s="7"/>
      <c r="AU79" s="7"/>
      <c r="AV79" s="7"/>
    </row>
    <row r="80" spans="1:50" s="9" customFormat="1" ht="47.25" x14ac:dyDescent="0.25">
      <c r="A80" s="112">
        <v>1</v>
      </c>
      <c r="B80" s="105" t="s">
        <v>158</v>
      </c>
      <c r="C80" s="94" t="s">
        <v>37</v>
      </c>
      <c r="D80" s="94"/>
      <c r="E80" s="94">
        <v>2021</v>
      </c>
      <c r="F80" s="94">
        <v>2025</v>
      </c>
      <c r="G80" s="94"/>
      <c r="H80" s="108" t="s">
        <v>307</v>
      </c>
      <c r="I80" s="122">
        <v>72700</v>
      </c>
      <c r="J80" s="122">
        <v>72700</v>
      </c>
      <c r="K80" s="122"/>
      <c r="L80" s="122"/>
      <c r="M80" s="130">
        <v>62343</v>
      </c>
      <c r="N80" s="122"/>
      <c r="O80" s="137"/>
      <c r="P80" s="19">
        <v>8270</v>
      </c>
      <c r="Q80" s="19"/>
      <c r="R80" s="19">
        <f t="shared" ref="R80:R144" si="43">S80+T80</f>
        <v>8253.6001999999989</v>
      </c>
      <c r="S80" s="20">
        <v>8253.6001999999989</v>
      </c>
      <c r="T80" s="20"/>
      <c r="U80" s="20">
        <v>12206</v>
      </c>
      <c r="V80" s="20"/>
      <c r="W80" s="19">
        <f t="shared" ref="W80:W144" si="44">X80+Y80</f>
        <v>11657.989217999999</v>
      </c>
      <c r="X80" s="20">
        <v>11657.989217999999</v>
      </c>
      <c r="Y80" s="20"/>
      <c r="Z80" s="20">
        <v>11855</v>
      </c>
      <c r="AA80" s="20"/>
      <c r="AB80" s="19">
        <f>AC80+AD80</f>
        <v>11596.793546999999</v>
      </c>
      <c r="AC80" s="20">
        <v>11596.793546999999</v>
      </c>
      <c r="AD80" s="20"/>
      <c r="AE80" s="161">
        <v>13065.859867000001</v>
      </c>
      <c r="AF80" s="107"/>
      <c r="AG80" s="20">
        <v>13065.859867000001</v>
      </c>
      <c r="AH80" s="20">
        <v>13065.859867000001</v>
      </c>
      <c r="AI80" s="107"/>
      <c r="AJ80" s="20">
        <v>16946.140133000001</v>
      </c>
      <c r="AK80" s="20"/>
      <c r="AL80" s="20"/>
      <c r="AM80" s="20"/>
      <c r="AN80" s="20"/>
      <c r="AO80" s="156">
        <f t="shared" si="41"/>
        <v>45396.859866999999</v>
      </c>
      <c r="AP80" s="158">
        <f t="shared" si="42"/>
        <v>16946.140133000001</v>
      </c>
      <c r="AQ80" s="27" t="s">
        <v>345</v>
      </c>
      <c r="AS80" s="7"/>
      <c r="AT80" s="7">
        <v>1</v>
      </c>
      <c r="AU80" s="7"/>
      <c r="AV80" s="7"/>
    </row>
    <row r="81" spans="1:49" s="9" customFormat="1" ht="18.75" x14ac:dyDescent="0.25">
      <c r="A81" s="98" t="s">
        <v>349</v>
      </c>
      <c r="B81" s="99" t="s">
        <v>159</v>
      </c>
      <c r="C81" s="94"/>
      <c r="D81" s="94"/>
      <c r="E81" s="94"/>
      <c r="F81" s="94"/>
      <c r="G81" s="94"/>
      <c r="H81" s="119"/>
      <c r="I81" s="121">
        <f>I82</f>
        <v>110000</v>
      </c>
      <c r="J81" s="121">
        <f t="shared" ref="J81:AN81" si="45">J82</f>
        <v>110000</v>
      </c>
      <c r="K81" s="121">
        <f t="shared" si="45"/>
        <v>0</v>
      </c>
      <c r="L81" s="121">
        <f t="shared" si="45"/>
        <v>0</v>
      </c>
      <c r="M81" s="121">
        <f t="shared" si="45"/>
        <v>9160</v>
      </c>
      <c r="N81" s="121">
        <f t="shared" si="45"/>
        <v>0</v>
      </c>
      <c r="O81" s="121">
        <f t="shared" si="45"/>
        <v>0</v>
      </c>
      <c r="P81" s="121">
        <f t="shared" si="45"/>
        <v>0</v>
      </c>
      <c r="Q81" s="121">
        <f t="shared" si="45"/>
        <v>0</v>
      </c>
      <c r="R81" s="121">
        <f t="shared" si="45"/>
        <v>0</v>
      </c>
      <c r="S81" s="121">
        <f t="shared" si="45"/>
        <v>0</v>
      </c>
      <c r="T81" s="121">
        <f t="shared" si="45"/>
        <v>0</v>
      </c>
      <c r="U81" s="121">
        <f t="shared" si="45"/>
        <v>500</v>
      </c>
      <c r="V81" s="121">
        <f t="shared" si="45"/>
        <v>0</v>
      </c>
      <c r="W81" s="121">
        <f t="shared" si="45"/>
        <v>500</v>
      </c>
      <c r="X81" s="121">
        <f t="shared" si="45"/>
        <v>500</v>
      </c>
      <c r="Y81" s="121">
        <f t="shared" si="45"/>
        <v>0</v>
      </c>
      <c r="Z81" s="121">
        <f t="shared" si="45"/>
        <v>0</v>
      </c>
      <c r="AA81" s="121">
        <f t="shared" si="45"/>
        <v>0</v>
      </c>
      <c r="AB81" s="121">
        <f t="shared" si="45"/>
        <v>0</v>
      </c>
      <c r="AC81" s="121">
        <f t="shared" si="45"/>
        <v>0</v>
      </c>
      <c r="AD81" s="121">
        <f t="shared" si="45"/>
        <v>0</v>
      </c>
      <c r="AE81" s="121">
        <f t="shared" si="45"/>
        <v>0</v>
      </c>
      <c r="AF81" s="121">
        <f t="shared" si="45"/>
        <v>0</v>
      </c>
      <c r="AG81" s="121">
        <f t="shared" si="45"/>
        <v>0</v>
      </c>
      <c r="AH81" s="121">
        <f t="shared" si="45"/>
        <v>0</v>
      </c>
      <c r="AI81" s="121">
        <f t="shared" si="45"/>
        <v>0</v>
      </c>
      <c r="AJ81" s="121">
        <f t="shared" si="45"/>
        <v>0</v>
      </c>
      <c r="AK81" s="121">
        <f t="shared" si="45"/>
        <v>0</v>
      </c>
      <c r="AL81" s="121">
        <f t="shared" si="45"/>
        <v>0</v>
      </c>
      <c r="AM81" s="121">
        <f t="shared" si="45"/>
        <v>0</v>
      </c>
      <c r="AN81" s="121">
        <f t="shared" si="45"/>
        <v>0</v>
      </c>
      <c r="AO81" s="156">
        <f t="shared" si="41"/>
        <v>500</v>
      </c>
      <c r="AP81" s="158">
        <f t="shared" si="42"/>
        <v>8660</v>
      </c>
      <c r="AQ81" s="107"/>
      <c r="AS81" s="7"/>
      <c r="AT81" s="7"/>
      <c r="AU81" s="7"/>
      <c r="AV81" s="7"/>
    </row>
    <row r="82" spans="1:49" s="9" customFormat="1" ht="31.5" x14ac:dyDescent="0.25">
      <c r="A82" s="98" t="s">
        <v>114</v>
      </c>
      <c r="B82" s="99" t="s">
        <v>35</v>
      </c>
      <c r="C82" s="94"/>
      <c r="D82" s="94"/>
      <c r="E82" s="94"/>
      <c r="F82" s="94"/>
      <c r="G82" s="94"/>
      <c r="H82" s="119"/>
      <c r="I82" s="121">
        <f>I84</f>
        <v>110000</v>
      </c>
      <c r="J82" s="121">
        <f t="shared" ref="J82:AN82" si="46">J84</f>
        <v>110000</v>
      </c>
      <c r="K82" s="121">
        <f t="shared" si="46"/>
        <v>0</v>
      </c>
      <c r="L82" s="121">
        <f t="shared" si="46"/>
        <v>0</v>
      </c>
      <c r="M82" s="121">
        <f t="shared" si="46"/>
        <v>9160</v>
      </c>
      <c r="N82" s="121">
        <f t="shared" si="46"/>
        <v>0</v>
      </c>
      <c r="O82" s="121">
        <f t="shared" si="46"/>
        <v>0</v>
      </c>
      <c r="P82" s="121">
        <f t="shared" si="46"/>
        <v>0</v>
      </c>
      <c r="Q82" s="121">
        <f t="shared" si="46"/>
        <v>0</v>
      </c>
      <c r="R82" s="121">
        <f t="shared" si="46"/>
        <v>0</v>
      </c>
      <c r="S82" s="121">
        <f t="shared" si="46"/>
        <v>0</v>
      </c>
      <c r="T82" s="121">
        <f t="shared" si="46"/>
        <v>0</v>
      </c>
      <c r="U82" s="121">
        <f t="shared" si="46"/>
        <v>500</v>
      </c>
      <c r="V82" s="121">
        <f t="shared" si="46"/>
        <v>0</v>
      </c>
      <c r="W82" s="121">
        <f t="shared" si="46"/>
        <v>500</v>
      </c>
      <c r="X82" s="121">
        <f t="shared" si="46"/>
        <v>500</v>
      </c>
      <c r="Y82" s="121">
        <f t="shared" si="46"/>
        <v>0</v>
      </c>
      <c r="Z82" s="121">
        <f t="shared" si="46"/>
        <v>0</v>
      </c>
      <c r="AA82" s="121">
        <f t="shared" si="46"/>
        <v>0</v>
      </c>
      <c r="AB82" s="121">
        <f t="shared" si="46"/>
        <v>0</v>
      </c>
      <c r="AC82" s="121">
        <f t="shared" si="46"/>
        <v>0</v>
      </c>
      <c r="AD82" s="121">
        <f t="shared" si="46"/>
        <v>0</v>
      </c>
      <c r="AE82" s="121">
        <f t="shared" si="46"/>
        <v>0</v>
      </c>
      <c r="AF82" s="121">
        <f t="shared" si="46"/>
        <v>0</v>
      </c>
      <c r="AG82" s="121">
        <f t="shared" si="46"/>
        <v>0</v>
      </c>
      <c r="AH82" s="121">
        <f t="shared" si="46"/>
        <v>0</v>
      </c>
      <c r="AI82" s="121">
        <f t="shared" si="46"/>
        <v>0</v>
      </c>
      <c r="AJ82" s="121">
        <f t="shared" si="46"/>
        <v>0</v>
      </c>
      <c r="AK82" s="121">
        <f t="shared" si="46"/>
        <v>0</v>
      </c>
      <c r="AL82" s="121">
        <f t="shared" si="46"/>
        <v>0</v>
      </c>
      <c r="AM82" s="121">
        <f t="shared" si="46"/>
        <v>0</v>
      </c>
      <c r="AN82" s="121">
        <f t="shared" si="46"/>
        <v>0</v>
      </c>
      <c r="AO82" s="156">
        <f t="shared" si="41"/>
        <v>500</v>
      </c>
      <c r="AP82" s="158">
        <f t="shared" si="42"/>
        <v>8660</v>
      </c>
      <c r="AQ82" s="107"/>
      <c r="AS82" s="7"/>
      <c r="AT82" s="7"/>
      <c r="AU82" s="7"/>
      <c r="AV82" s="7"/>
    </row>
    <row r="83" spans="1:49" s="9" customFormat="1" ht="31.5" x14ac:dyDescent="0.25">
      <c r="A83" s="102" t="s">
        <v>92</v>
      </c>
      <c r="B83" s="103" t="s">
        <v>94</v>
      </c>
      <c r="C83" s="94"/>
      <c r="D83" s="94"/>
      <c r="E83" s="94"/>
      <c r="F83" s="94"/>
      <c r="G83" s="94"/>
      <c r="H83" s="124"/>
      <c r="I83" s="125">
        <f>I84</f>
        <v>110000</v>
      </c>
      <c r="J83" s="125">
        <f t="shared" ref="J83:AN83" si="47">J84</f>
        <v>110000</v>
      </c>
      <c r="K83" s="125">
        <f t="shared" si="47"/>
        <v>0</v>
      </c>
      <c r="L83" s="125">
        <f t="shared" si="47"/>
        <v>0</v>
      </c>
      <c r="M83" s="125">
        <f t="shared" si="47"/>
        <v>9160</v>
      </c>
      <c r="N83" s="125">
        <f t="shared" si="47"/>
        <v>0</v>
      </c>
      <c r="O83" s="125">
        <f t="shared" si="47"/>
        <v>0</v>
      </c>
      <c r="P83" s="125">
        <f t="shared" si="47"/>
        <v>0</v>
      </c>
      <c r="Q83" s="125">
        <f t="shared" si="47"/>
        <v>0</v>
      </c>
      <c r="R83" s="125">
        <f t="shared" si="47"/>
        <v>0</v>
      </c>
      <c r="S83" s="125">
        <f t="shared" si="47"/>
        <v>0</v>
      </c>
      <c r="T83" s="125">
        <f t="shared" si="47"/>
        <v>0</v>
      </c>
      <c r="U83" s="125">
        <f t="shared" si="47"/>
        <v>500</v>
      </c>
      <c r="V83" s="125">
        <f t="shared" si="47"/>
        <v>0</v>
      </c>
      <c r="W83" s="125">
        <f t="shared" si="47"/>
        <v>500</v>
      </c>
      <c r="X83" s="125">
        <f t="shared" si="47"/>
        <v>500</v>
      </c>
      <c r="Y83" s="125">
        <f t="shared" si="47"/>
        <v>0</v>
      </c>
      <c r="Z83" s="125">
        <f t="shared" si="47"/>
        <v>0</v>
      </c>
      <c r="AA83" s="125">
        <f t="shared" si="47"/>
        <v>0</v>
      </c>
      <c r="AB83" s="125">
        <f t="shared" si="47"/>
        <v>0</v>
      </c>
      <c r="AC83" s="125">
        <f t="shared" si="47"/>
        <v>0</v>
      </c>
      <c r="AD83" s="125">
        <f t="shared" si="47"/>
        <v>0</v>
      </c>
      <c r="AE83" s="125">
        <f t="shared" si="47"/>
        <v>0</v>
      </c>
      <c r="AF83" s="125">
        <f t="shared" si="47"/>
        <v>0</v>
      </c>
      <c r="AG83" s="125">
        <f t="shared" si="47"/>
        <v>0</v>
      </c>
      <c r="AH83" s="125">
        <f t="shared" si="47"/>
        <v>0</v>
      </c>
      <c r="AI83" s="125">
        <f t="shared" si="47"/>
        <v>0</v>
      </c>
      <c r="AJ83" s="125">
        <f t="shared" si="47"/>
        <v>0</v>
      </c>
      <c r="AK83" s="125">
        <f t="shared" si="47"/>
        <v>0</v>
      </c>
      <c r="AL83" s="125">
        <f t="shared" si="47"/>
        <v>0</v>
      </c>
      <c r="AM83" s="125">
        <f t="shared" si="47"/>
        <v>0</v>
      </c>
      <c r="AN83" s="125">
        <f t="shared" si="47"/>
        <v>0</v>
      </c>
      <c r="AO83" s="156">
        <f t="shared" si="41"/>
        <v>500</v>
      </c>
      <c r="AP83" s="158">
        <f t="shared" si="42"/>
        <v>8660</v>
      </c>
      <c r="AQ83" s="107"/>
      <c r="AS83" s="7"/>
      <c r="AT83" s="7"/>
      <c r="AU83" s="7"/>
      <c r="AV83" s="7"/>
    </row>
    <row r="84" spans="1:49" s="9" customFormat="1" ht="71.25" customHeight="1" x14ac:dyDescent="0.25">
      <c r="A84" s="112">
        <v>1</v>
      </c>
      <c r="B84" s="113" t="s">
        <v>160</v>
      </c>
      <c r="C84" s="94" t="s">
        <v>37</v>
      </c>
      <c r="D84" s="94"/>
      <c r="E84" s="94">
        <v>2024</v>
      </c>
      <c r="F84" s="94">
        <v>2026</v>
      </c>
      <c r="G84" s="94"/>
      <c r="H84" s="108"/>
      <c r="I84" s="122">
        <v>110000</v>
      </c>
      <c r="J84" s="122">
        <v>110000</v>
      </c>
      <c r="K84" s="122"/>
      <c r="L84" s="122"/>
      <c r="M84" s="130">
        <v>9160</v>
      </c>
      <c r="N84" s="122"/>
      <c r="O84" s="137"/>
      <c r="P84" s="20"/>
      <c r="Q84" s="20"/>
      <c r="R84" s="19">
        <f t="shared" si="43"/>
        <v>0</v>
      </c>
      <c r="S84" s="20"/>
      <c r="T84" s="20"/>
      <c r="U84" s="20">
        <v>500</v>
      </c>
      <c r="V84" s="20"/>
      <c r="W84" s="19">
        <f t="shared" si="44"/>
        <v>500</v>
      </c>
      <c r="X84" s="20">
        <v>500</v>
      </c>
      <c r="Y84" s="20"/>
      <c r="Z84" s="20"/>
      <c r="AA84" s="20"/>
      <c r="AB84" s="19">
        <f>AC84+AD84</f>
        <v>0</v>
      </c>
      <c r="AC84" s="20"/>
      <c r="AD84" s="20"/>
      <c r="AE84" s="20"/>
      <c r="AF84" s="107"/>
      <c r="AG84" s="107"/>
      <c r="AH84" s="107"/>
      <c r="AI84" s="107"/>
      <c r="AJ84" s="20"/>
      <c r="AK84" s="20"/>
      <c r="AL84" s="20"/>
      <c r="AM84" s="20"/>
      <c r="AN84" s="20"/>
      <c r="AO84" s="156">
        <f t="shared" si="41"/>
        <v>500</v>
      </c>
      <c r="AP84" s="158">
        <f t="shared" si="42"/>
        <v>8660</v>
      </c>
      <c r="AQ84" s="27" t="s">
        <v>345</v>
      </c>
      <c r="AR84" s="139" t="s">
        <v>350</v>
      </c>
      <c r="AS84" s="7"/>
      <c r="AT84" s="7"/>
      <c r="AU84" s="7">
        <v>1</v>
      </c>
      <c r="AV84" s="7"/>
    </row>
    <row r="85" spans="1:49" s="9" customFormat="1" ht="18.75" x14ac:dyDescent="0.25">
      <c r="A85" s="98" t="s">
        <v>351</v>
      </c>
      <c r="B85" s="99" t="s">
        <v>161</v>
      </c>
      <c r="C85" s="94"/>
      <c r="D85" s="94"/>
      <c r="E85" s="94"/>
      <c r="F85" s="94"/>
      <c r="G85" s="94"/>
      <c r="H85" s="119"/>
      <c r="I85" s="121">
        <f>I86+I99+I114</f>
        <v>5978083.5</v>
      </c>
      <c r="J85" s="121">
        <f t="shared" ref="J85:AN85" si="48">J86+J99+J114</f>
        <v>4992657.5</v>
      </c>
      <c r="K85" s="121">
        <f t="shared" si="48"/>
        <v>1796015</v>
      </c>
      <c r="L85" s="121">
        <f t="shared" si="48"/>
        <v>1367760</v>
      </c>
      <c r="M85" s="121">
        <f>M86+M99+M114</f>
        <v>2953059.5</v>
      </c>
      <c r="N85" s="121">
        <f t="shared" si="48"/>
        <v>436520</v>
      </c>
      <c r="O85" s="121">
        <f t="shared" si="48"/>
        <v>0</v>
      </c>
      <c r="P85" s="121">
        <f t="shared" si="48"/>
        <v>479229</v>
      </c>
      <c r="Q85" s="121">
        <f t="shared" si="48"/>
        <v>7328.9249459999992</v>
      </c>
      <c r="R85" s="121">
        <f t="shared" si="48"/>
        <v>476638.502568</v>
      </c>
      <c r="S85" s="121">
        <f t="shared" si="48"/>
        <v>471638.74150599999</v>
      </c>
      <c r="T85" s="121">
        <f t="shared" si="48"/>
        <v>4999.7610620000005</v>
      </c>
      <c r="U85" s="121">
        <f t="shared" si="48"/>
        <v>880379</v>
      </c>
      <c r="V85" s="121">
        <f t="shared" si="48"/>
        <v>19776.258592000002</v>
      </c>
      <c r="W85" s="121">
        <f t="shared" si="48"/>
        <v>871643.46919999993</v>
      </c>
      <c r="X85" s="121">
        <f t="shared" si="48"/>
        <v>856739.65020000003</v>
      </c>
      <c r="Y85" s="121">
        <f t="shared" si="48"/>
        <v>14903.819</v>
      </c>
      <c r="Z85" s="121">
        <f t="shared" si="48"/>
        <v>501621</v>
      </c>
      <c r="AA85" s="121">
        <f t="shared" si="48"/>
        <v>0</v>
      </c>
      <c r="AB85" s="121">
        <f t="shared" si="48"/>
        <v>498515.21299999999</v>
      </c>
      <c r="AC85" s="121">
        <f t="shared" si="48"/>
        <v>498515.21299999999</v>
      </c>
      <c r="AD85" s="121">
        <f t="shared" si="48"/>
        <v>0</v>
      </c>
      <c r="AE85" s="121">
        <f t="shared" si="48"/>
        <v>610971.5</v>
      </c>
      <c r="AF85" s="121">
        <f t="shared" si="48"/>
        <v>0</v>
      </c>
      <c r="AG85" s="121">
        <f t="shared" si="48"/>
        <v>610971.5</v>
      </c>
      <c r="AH85" s="121">
        <f t="shared" si="48"/>
        <v>610971.5</v>
      </c>
      <c r="AI85" s="121">
        <f t="shared" si="48"/>
        <v>0</v>
      </c>
      <c r="AJ85" s="121">
        <f t="shared" si="48"/>
        <v>480859</v>
      </c>
      <c r="AK85" s="121">
        <f t="shared" si="48"/>
        <v>0</v>
      </c>
      <c r="AL85" s="121">
        <f t="shared" si="48"/>
        <v>0</v>
      </c>
      <c r="AM85" s="121">
        <f t="shared" si="48"/>
        <v>0</v>
      </c>
      <c r="AN85" s="121">
        <f t="shared" si="48"/>
        <v>0</v>
      </c>
      <c r="AO85" s="156">
        <f t="shared" si="41"/>
        <v>2472200.5</v>
      </c>
      <c r="AP85" s="158">
        <f t="shared" si="42"/>
        <v>480859</v>
      </c>
      <c r="AQ85" s="107"/>
      <c r="AS85" s="7"/>
      <c r="AT85" s="7"/>
      <c r="AU85" s="7"/>
      <c r="AV85" s="7"/>
      <c r="AW85" s="9">
        <f>M85/$M$14*100</f>
        <v>43.493100119968133</v>
      </c>
    </row>
    <row r="86" spans="1:49" s="9" customFormat="1" ht="47.25" x14ac:dyDescent="0.25">
      <c r="A86" s="98" t="s">
        <v>114</v>
      </c>
      <c r="B86" s="99" t="s">
        <v>34</v>
      </c>
      <c r="C86" s="94"/>
      <c r="D86" s="94"/>
      <c r="E86" s="94"/>
      <c r="F86" s="94"/>
      <c r="G86" s="94"/>
      <c r="H86" s="119"/>
      <c r="I86" s="121">
        <f>SUM(I87:I98)</f>
        <v>3362023</v>
      </c>
      <c r="J86" s="121">
        <f t="shared" ref="J86:AN86" si="49">SUM(J87:J98)</f>
        <v>2696597</v>
      </c>
      <c r="K86" s="121">
        <f t="shared" si="49"/>
        <v>1796015</v>
      </c>
      <c r="L86" s="121">
        <f t="shared" si="49"/>
        <v>1367760</v>
      </c>
      <c r="M86" s="121">
        <f t="shared" si="49"/>
        <v>757229</v>
      </c>
      <c r="N86" s="121">
        <f t="shared" si="49"/>
        <v>436520</v>
      </c>
      <c r="O86" s="121">
        <f t="shared" si="49"/>
        <v>0</v>
      </c>
      <c r="P86" s="121">
        <f t="shared" si="49"/>
        <v>292229</v>
      </c>
      <c r="Q86" s="121">
        <f t="shared" si="49"/>
        <v>2826.694</v>
      </c>
      <c r="R86" s="121">
        <f t="shared" si="49"/>
        <v>289638.80582099996</v>
      </c>
      <c r="S86" s="121">
        <f t="shared" si="49"/>
        <v>289140.97570499999</v>
      </c>
      <c r="T86" s="121">
        <f t="shared" si="49"/>
        <v>497.83011599999998</v>
      </c>
      <c r="U86" s="121">
        <f t="shared" si="49"/>
        <v>105000</v>
      </c>
      <c r="V86" s="121">
        <f t="shared" si="49"/>
        <v>19776.258592000002</v>
      </c>
      <c r="W86" s="121">
        <f t="shared" si="49"/>
        <v>96264.469199999992</v>
      </c>
      <c r="X86" s="121">
        <f t="shared" si="49"/>
        <v>81360.650200000004</v>
      </c>
      <c r="Y86" s="121">
        <f t="shared" si="49"/>
        <v>14903.819</v>
      </c>
      <c r="Z86" s="121">
        <f t="shared" si="49"/>
        <v>0</v>
      </c>
      <c r="AA86" s="121">
        <f t="shared" si="49"/>
        <v>0</v>
      </c>
      <c r="AB86" s="121">
        <f t="shared" si="49"/>
        <v>0</v>
      </c>
      <c r="AC86" s="121">
        <f t="shared" si="49"/>
        <v>0</v>
      </c>
      <c r="AD86" s="121">
        <f t="shared" si="49"/>
        <v>0</v>
      </c>
      <c r="AE86" s="121">
        <f t="shared" si="49"/>
        <v>0</v>
      </c>
      <c r="AF86" s="121">
        <f t="shared" si="49"/>
        <v>0</v>
      </c>
      <c r="AG86" s="121">
        <f t="shared" si="49"/>
        <v>0</v>
      </c>
      <c r="AH86" s="121">
        <f t="shared" si="49"/>
        <v>0</v>
      </c>
      <c r="AI86" s="121">
        <f t="shared" si="49"/>
        <v>0</v>
      </c>
      <c r="AJ86" s="121">
        <f t="shared" si="49"/>
        <v>360000</v>
      </c>
      <c r="AK86" s="121">
        <f t="shared" si="49"/>
        <v>0</v>
      </c>
      <c r="AL86" s="121">
        <f t="shared" si="49"/>
        <v>0</v>
      </c>
      <c r="AM86" s="121">
        <f t="shared" si="49"/>
        <v>0</v>
      </c>
      <c r="AN86" s="121">
        <f t="shared" si="49"/>
        <v>0</v>
      </c>
      <c r="AO86" s="156">
        <f t="shared" si="41"/>
        <v>397229</v>
      </c>
      <c r="AP86" s="158">
        <f t="shared" si="42"/>
        <v>360000</v>
      </c>
      <c r="AQ86" s="107"/>
      <c r="AS86" s="7"/>
      <c r="AT86" s="7"/>
      <c r="AU86" s="7"/>
      <c r="AV86" s="7"/>
    </row>
    <row r="87" spans="1:49" s="9" customFormat="1" ht="47.25" x14ac:dyDescent="0.25">
      <c r="A87" s="112">
        <v>1</v>
      </c>
      <c r="B87" s="113" t="s">
        <v>162</v>
      </c>
      <c r="C87" s="94" t="s">
        <v>37</v>
      </c>
      <c r="D87" s="94" t="s">
        <v>231</v>
      </c>
      <c r="E87" s="94">
        <v>2008</v>
      </c>
      <c r="F87" s="94">
        <v>2013</v>
      </c>
      <c r="G87" s="94" t="s">
        <v>258</v>
      </c>
      <c r="H87" s="108" t="s">
        <v>308</v>
      </c>
      <c r="I87" s="122">
        <v>340000</v>
      </c>
      <c r="J87" s="122">
        <v>50000</v>
      </c>
      <c r="K87" s="122">
        <v>331337</v>
      </c>
      <c r="L87" s="122">
        <v>41337</v>
      </c>
      <c r="M87" s="122">
        <v>7049</v>
      </c>
      <c r="N87" s="122"/>
      <c r="O87" s="123"/>
      <c r="P87" s="19">
        <v>7049</v>
      </c>
      <c r="Q87" s="19"/>
      <c r="R87" s="19">
        <f t="shared" si="43"/>
        <v>6999.2389999999996</v>
      </c>
      <c r="S87" s="19">
        <v>6999.2389999999996</v>
      </c>
      <c r="T87" s="19"/>
      <c r="U87" s="19"/>
      <c r="V87" s="19"/>
      <c r="W87" s="19">
        <f t="shared" si="44"/>
        <v>0</v>
      </c>
      <c r="X87" s="19"/>
      <c r="Y87" s="19"/>
      <c r="Z87" s="19"/>
      <c r="AA87" s="19"/>
      <c r="AB87" s="19">
        <f t="shared" ref="AB87:AB98" si="50">AC87+AD87</f>
        <v>0</v>
      </c>
      <c r="AC87" s="19"/>
      <c r="AD87" s="19"/>
      <c r="AE87" s="19"/>
      <c r="AF87" s="107"/>
      <c r="AG87" s="107"/>
      <c r="AH87" s="107"/>
      <c r="AI87" s="107"/>
      <c r="AJ87" s="107"/>
      <c r="AK87" s="107"/>
      <c r="AL87" s="107"/>
      <c r="AM87" s="107"/>
      <c r="AN87" s="107"/>
      <c r="AO87" s="156">
        <f t="shared" si="41"/>
        <v>7049</v>
      </c>
      <c r="AP87" s="158">
        <f t="shared" si="42"/>
        <v>0</v>
      </c>
      <c r="AQ87" s="107"/>
      <c r="AS87" s="7">
        <v>1</v>
      </c>
      <c r="AT87" s="7"/>
      <c r="AU87" s="7"/>
      <c r="AV87" s="7"/>
    </row>
    <row r="88" spans="1:49" s="9" customFormat="1" ht="25.5" x14ac:dyDescent="0.25">
      <c r="A88" s="112">
        <v>2</v>
      </c>
      <c r="B88" s="113" t="s">
        <v>163</v>
      </c>
      <c r="C88" s="94" t="s">
        <v>37</v>
      </c>
      <c r="D88" s="94"/>
      <c r="E88" s="94"/>
      <c r="F88" s="94"/>
      <c r="G88" s="94"/>
      <c r="H88" s="108" t="s">
        <v>309</v>
      </c>
      <c r="I88" s="122">
        <v>862695</v>
      </c>
      <c r="J88" s="122">
        <v>862695</v>
      </c>
      <c r="K88" s="122"/>
      <c r="L88" s="122"/>
      <c r="M88" s="130">
        <v>360000</v>
      </c>
      <c r="N88" s="130">
        <v>360000</v>
      </c>
      <c r="O88" s="123"/>
      <c r="P88" s="19"/>
      <c r="Q88" s="19"/>
      <c r="R88" s="19"/>
      <c r="S88" s="19"/>
      <c r="T88" s="19"/>
      <c r="U88" s="19"/>
      <c r="V88" s="19"/>
      <c r="W88" s="19"/>
      <c r="X88" s="19"/>
      <c r="Y88" s="19"/>
      <c r="Z88" s="19"/>
      <c r="AA88" s="19"/>
      <c r="AB88" s="19"/>
      <c r="AC88" s="19"/>
      <c r="AD88" s="19"/>
      <c r="AE88" s="19"/>
      <c r="AF88" s="107"/>
      <c r="AG88" s="107"/>
      <c r="AH88" s="107"/>
      <c r="AI88" s="107"/>
      <c r="AJ88" s="130">
        <v>360000</v>
      </c>
      <c r="AK88" s="107"/>
      <c r="AL88" s="130"/>
      <c r="AM88" s="130"/>
      <c r="AN88" s="107"/>
      <c r="AO88" s="156">
        <f t="shared" si="41"/>
        <v>0</v>
      </c>
      <c r="AP88" s="158">
        <f t="shared" si="42"/>
        <v>360000</v>
      </c>
      <c r="AQ88" s="107"/>
      <c r="AS88" s="7">
        <v>1</v>
      </c>
      <c r="AT88" s="7"/>
      <c r="AU88" s="7"/>
      <c r="AV88" s="7"/>
    </row>
    <row r="89" spans="1:49" s="9" customFormat="1" ht="47.25" x14ac:dyDescent="0.25">
      <c r="A89" s="112">
        <v>3</v>
      </c>
      <c r="B89" s="113" t="s">
        <v>164</v>
      </c>
      <c r="C89" s="94" t="s">
        <v>37</v>
      </c>
      <c r="D89" s="94" t="s">
        <v>232</v>
      </c>
      <c r="E89" s="94">
        <v>2017</v>
      </c>
      <c r="F89" s="94">
        <v>2021</v>
      </c>
      <c r="G89" s="94" t="s">
        <v>259</v>
      </c>
      <c r="H89" s="108" t="s">
        <v>310</v>
      </c>
      <c r="I89" s="122">
        <v>80000</v>
      </c>
      <c r="J89" s="122">
        <v>80000</v>
      </c>
      <c r="K89" s="122">
        <v>72000</v>
      </c>
      <c r="L89" s="122">
        <v>72000</v>
      </c>
      <c r="M89" s="122">
        <v>8000</v>
      </c>
      <c r="N89" s="122"/>
      <c r="O89" s="123"/>
      <c r="P89" s="19">
        <v>8000</v>
      </c>
      <c r="Q89" s="19"/>
      <c r="R89" s="19">
        <f t="shared" si="43"/>
        <v>8000</v>
      </c>
      <c r="S89" s="19">
        <v>8000</v>
      </c>
      <c r="T89" s="19"/>
      <c r="U89" s="19"/>
      <c r="V89" s="19"/>
      <c r="W89" s="19">
        <f t="shared" si="44"/>
        <v>0</v>
      </c>
      <c r="X89" s="19"/>
      <c r="Y89" s="19"/>
      <c r="Z89" s="19"/>
      <c r="AA89" s="19"/>
      <c r="AB89" s="19">
        <f t="shared" si="50"/>
        <v>0</v>
      </c>
      <c r="AC89" s="19"/>
      <c r="AD89" s="19"/>
      <c r="AE89" s="19"/>
      <c r="AF89" s="107"/>
      <c r="AG89" s="107"/>
      <c r="AH89" s="107"/>
      <c r="AI89" s="107"/>
      <c r="AJ89" s="107"/>
      <c r="AK89" s="107"/>
      <c r="AL89" s="107"/>
      <c r="AM89" s="107"/>
      <c r="AN89" s="107"/>
      <c r="AO89" s="156">
        <f t="shared" si="41"/>
        <v>8000</v>
      </c>
      <c r="AP89" s="158">
        <f t="shared" si="42"/>
        <v>0</v>
      </c>
      <c r="AQ89" s="107"/>
      <c r="AS89" s="7">
        <v>1</v>
      </c>
      <c r="AT89" s="7"/>
      <c r="AU89" s="7"/>
      <c r="AV89" s="7"/>
    </row>
    <row r="90" spans="1:49" s="9" customFormat="1" ht="31.5" x14ac:dyDescent="0.25">
      <c r="A90" s="112">
        <v>4</v>
      </c>
      <c r="B90" s="113" t="s">
        <v>165</v>
      </c>
      <c r="C90" s="94" t="s">
        <v>37</v>
      </c>
      <c r="D90" s="94" t="s">
        <v>227</v>
      </c>
      <c r="E90" s="94">
        <v>2013</v>
      </c>
      <c r="F90" s="94">
        <v>2017</v>
      </c>
      <c r="G90" s="94" t="s">
        <v>260</v>
      </c>
      <c r="H90" s="108" t="s">
        <v>311</v>
      </c>
      <c r="I90" s="122">
        <v>165000</v>
      </c>
      <c r="J90" s="122">
        <v>150000</v>
      </c>
      <c r="K90" s="122">
        <v>142234</v>
      </c>
      <c r="L90" s="122">
        <v>135000</v>
      </c>
      <c r="M90" s="122">
        <v>6415</v>
      </c>
      <c r="N90" s="122"/>
      <c r="O90" s="123"/>
      <c r="P90" s="19">
        <v>6415</v>
      </c>
      <c r="Q90" s="19"/>
      <c r="R90" s="19">
        <f t="shared" si="43"/>
        <v>6415</v>
      </c>
      <c r="S90" s="19">
        <v>6415</v>
      </c>
      <c r="T90" s="19"/>
      <c r="U90" s="19"/>
      <c r="V90" s="19"/>
      <c r="W90" s="19">
        <f t="shared" si="44"/>
        <v>0</v>
      </c>
      <c r="X90" s="19"/>
      <c r="Y90" s="19"/>
      <c r="Z90" s="19"/>
      <c r="AA90" s="19"/>
      <c r="AB90" s="19">
        <f t="shared" si="50"/>
        <v>0</v>
      </c>
      <c r="AC90" s="19"/>
      <c r="AD90" s="19"/>
      <c r="AE90" s="19"/>
      <c r="AF90" s="107"/>
      <c r="AG90" s="107"/>
      <c r="AH90" s="107"/>
      <c r="AI90" s="107"/>
      <c r="AJ90" s="107"/>
      <c r="AK90" s="107"/>
      <c r="AL90" s="107"/>
      <c r="AM90" s="107"/>
      <c r="AN90" s="107"/>
      <c r="AO90" s="156">
        <f t="shared" si="41"/>
        <v>6415</v>
      </c>
      <c r="AP90" s="158">
        <f t="shared" si="42"/>
        <v>0</v>
      </c>
      <c r="AQ90" s="107"/>
      <c r="AS90" s="7">
        <v>1</v>
      </c>
      <c r="AT90" s="7"/>
      <c r="AU90" s="7"/>
      <c r="AV90" s="7"/>
    </row>
    <row r="91" spans="1:49" s="9" customFormat="1" ht="73.5" customHeight="1" x14ac:dyDescent="0.25">
      <c r="A91" s="112">
        <v>5</v>
      </c>
      <c r="B91" s="113" t="s">
        <v>166</v>
      </c>
      <c r="C91" s="94" t="s">
        <v>37</v>
      </c>
      <c r="D91" s="94" t="s">
        <v>232</v>
      </c>
      <c r="E91" s="94">
        <v>2015</v>
      </c>
      <c r="F91" s="94">
        <v>2021</v>
      </c>
      <c r="G91" s="94" t="s">
        <v>261</v>
      </c>
      <c r="H91" s="108" t="s">
        <v>312</v>
      </c>
      <c r="I91" s="122">
        <v>105000</v>
      </c>
      <c r="J91" s="122">
        <v>94500</v>
      </c>
      <c r="K91" s="122">
        <f>85000-9773</f>
        <v>75227</v>
      </c>
      <c r="L91" s="122">
        <f>81000-9773</f>
        <v>71227</v>
      </c>
      <c r="M91" s="122">
        <v>13000</v>
      </c>
      <c r="N91" s="122"/>
      <c r="O91" s="123"/>
      <c r="P91" s="19">
        <v>13000</v>
      </c>
      <c r="Q91" s="19"/>
      <c r="R91" s="19">
        <f t="shared" si="43"/>
        <v>13000</v>
      </c>
      <c r="S91" s="19">
        <v>13000</v>
      </c>
      <c r="T91" s="19"/>
      <c r="U91" s="19"/>
      <c r="V91" s="19"/>
      <c r="W91" s="19">
        <f t="shared" si="44"/>
        <v>0</v>
      </c>
      <c r="X91" s="19"/>
      <c r="Y91" s="19"/>
      <c r="Z91" s="19"/>
      <c r="AA91" s="19"/>
      <c r="AB91" s="19">
        <f t="shared" si="50"/>
        <v>0</v>
      </c>
      <c r="AC91" s="19"/>
      <c r="AD91" s="19"/>
      <c r="AE91" s="19"/>
      <c r="AF91" s="107"/>
      <c r="AG91" s="107"/>
      <c r="AH91" s="107"/>
      <c r="AI91" s="107"/>
      <c r="AJ91" s="107"/>
      <c r="AK91" s="107"/>
      <c r="AL91" s="107"/>
      <c r="AM91" s="107"/>
      <c r="AN91" s="107"/>
      <c r="AO91" s="156">
        <f t="shared" si="41"/>
        <v>13000</v>
      </c>
      <c r="AP91" s="158">
        <f t="shared" si="42"/>
        <v>0</v>
      </c>
      <c r="AQ91" s="107"/>
      <c r="AS91" s="7">
        <v>1</v>
      </c>
      <c r="AT91" s="7"/>
      <c r="AU91" s="7"/>
      <c r="AV91" s="7"/>
    </row>
    <row r="92" spans="1:49" s="9" customFormat="1" ht="18.75" x14ac:dyDescent="0.25">
      <c r="A92" s="112">
        <v>6</v>
      </c>
      <c r="B92" s="113" t="s">
        <v>167</v>
      </c>
      <c r="C92" s="94" t="s">
        <v>37</v>
      </c>
      <c r="D92" s="94" t="s">
        <v>227</v>
      </c>
      <c r="E92" s="94">
        <v>2015</v>
      </c>
      <c r="F92" s="94">
        <v>2021</v>
      </c>
      <c r="G92" s="94" t="s">
        <v>262</v>
      </c>
      <c r="H92" s="108" t="s">
        <v>313</v>
      </c>
      <c r="I92" s="122">
        <v>111000</v>
      </c>
      <c r="J92" s="122">
        <v>99900</v>
      </c>
      <c r="K92" s="122">
        <v>99900</v>
      </c>
      <c r="L92" s="122">
        <v>89910</v>
      </c>
      <c r="M92" s="122">
        <v>9990</v>
      </c>
      <c r="N92" s="122"/>
      <c r="O92" s="123"/>
      <c r="P92" s="19">
        <v>9990</v>
      </c>
      <c r="Q92" s="19">
        <v>804.43799999999999</v>
      </c>
      <c r="R92" s="19">
        <f t="shared" si="43"/>
        <v>9185.5622000000003</v>
      </c>
      <c r="S92" s="19">
        <v>9185.5622000000003</v>
      </c>
      <c r="T92" s="19"/>
      <c r="U92" s="19"/>
      <c r="V92" s="19"/>
      <c r="W92" s="19">
        <f t="shared" si="44"/>
        <v>0</v>
      </c>
      <c r="X92" s="19"/>
      <c r="Y92" s="19"/>
      <c r="Z92" s="19"/>
      <c r="AA92" s="19"/>
      <c r="AB92" s="19">
        <f t="shared" si="50"/>
        <v>0</v>
      </c>
      <c r="AC92" s="19"/>
      <c r="AD92" s="19"/>
      <c r="AE92" s="19"/>
      <c r="AF92" s="107"/>
      <c r="AG92" s="107"/>
      <c r="AH92" s="107"/>
      <c r="AI92" s="107"/>
      <c r="AJ92" s="107"/>
      <c r="AK92" s="107"/>
      <c r="AL92" s="107"/>
      <c r="AM92" s="107"/>
      <c r="AN92" s="107"/>
      <c r="AO92" s="156">
        <f t="shared" si="41"/>
        <v>9990</v>
      </c>
      <c r="AP92" s="158">
        <f t="shared" si="42"/>
        <v>0</v>
      </c>
      <c r="AQ92" s="107"/>
      <c r="AS92" s="7">
        <v>1</v>
      </c>
      <c r="AT92" s="7"/>
      <c r="AU92" s="7"/>
      <c r="AV92" s="7"/>
    </row>
    <row r="93" spans="1:49" s="9" customFormat="1" ht="94.5" x14ac:dyDescent="0.25">
      <c r="A93" s="112">
        <v>7</v>
      </c>
      <c r="B93" s="113" t="s">
        <v>168</v>
      </c>
      <c r="C93" s="94" t="s">
        <v>37</v>
      </c>
      <c r="D93" s="94" t="s">
        <v>233</v>
      </c>
      <c r="E93" s="94">
        <v>2017</v>
      </c>
      <c r="F93" s="94">
        <v>2020</v>
      </c>
      <c r="G93" s="94" t="s">
        <v>263</v>
      </c>
      <c r="H93" s="108" t="s">
        <v>314</v>
      </c>
      <c r="I93" s="122">
        <v>690000</v>
      </c>
      <c r="J93" s="122">
        <v>690000</v>
      </c>
      <c r="K93" s="122">
        <v>580876</v>
      </c>
      <c r="L93" s="122">
        <v>580876</v>
      </c>
      <c r="M93" s="122">
        <v>109124</v>
      </c>
      <c r="N93" s="122"/>
      <c r="O93" s="137"/>
      <c r="P93" s="20">
        <v>109124</v>
      </c>
      <c r="Q93" s="20"/>
      <c r="R93" s="19">
        <f t="shared" si="43"/>
        <v>109124</v>
      </c>
      <c r="S93" s="20">
        <v>109124</v>
      </c>
      <c r="T93" s="20"/>
      <c r="U93" s="20"/>
      <c r="V93" s="20"/>
      <c r="W93" s="19">
        <f t="shared" si="44"/>
        <v>0</v>
      </c>
      <c r="X93" s="20"/>
      <c r="Y93" s="20"/>
      <c r="Z93" s="20"/>
      <c r="AA93" s="20"/>
      <c r="AB93" s="19">
        <f t="shared" si="50"/>
        <v>0</v>
      </c>
      <c r="AC93" s="20"/>
      <c r="AD93" s="20"/>
      <c r="AE93" s="20"/>
      <c r="AF93" s="107"/>
      <c r="AG93" s="107"/>
      <c r="AH93" s="107"/>
      <c r="AI93" s="107"/>
      <c r="AJ93" s="107"/>
      <c r="AK93" s="107"/>
      <c r="AL93" s="107"/>
      <c r="AM93" s="107"/>
      <c r="AN93" s="107"/>
      <c r="AO93" s="156">
        <f t="shared" si="41"/>
        <v>109124</v>
      </c>
      <c r="AP93" s="158">
        <f t="shared" si="42"/>
        <v>0</v>
      </c>
      <c r="AQ93" s="107"/>
      <c r="AS93" s="7">
        <v>1</v>
      </c>
      <c r="AT93" s="7"/>
      <c r="AU93" s="7"/>
      <c r="AV93" s="7"/>
    </row>
    <row r="94" spans="1:49" s="9" customFormat="1" ht="38.25" x14ac:dyDescent="0.25">
      <c r="A94" s="112">
        <v>8</v>
      </c>
      <c r="B94" s="113" t="s">
        <v>169</v>
      </c>
      <c r="C94" s="94" t="s">
        <v>37</v>
      </c>
      <c r="D94" s="94" t="s">
        <v>234</v>
      </c>
      <c r="E94" s="94">
        <v>2011</v>
      </c>
      <c r="F94" s="94">
        <v>2014</v>
      </c>
      <c r="G94" s="94" t="s">
        <v>264</v>
      </c>
      <c r="H94" s="108" t="s">
        <v>315</v>
      </c>
      <c r="I94" s="122">
        <v>179338</v>
      </c>
      <c r="J94" s="122">
        <v>179338</v>
      </c>
      <c r="K94" s="122">
        <v>29246</v>
      </c>
      <c r="L94" s="122">
        <v>29246</v>
      </c>
      <c r="M94" s="122">
        <v>76520</v>
      </c>
      <c r="N94" s="122">
        <v>76520</v>
      </c>
      <c r="O94" s="123"/>
      <c r="P94" s="19">
        <v>76520</v>
      </c>
      <c r="Q94" s="19"/>
      <c r="R94" s="19">
        <f t="shared" si="43"/>
        <v>76520</v>
      </c>
      <c r="S94" s="19">
        <v>76520</v>
      </c>
      <c r="T94" s="19"/>
      <c r="U94" s="19"/>
      <c r="V94" s="19"/>
      <c r="W94" s="19">
        <f t="shared" si="44"/>
        <v>0</v>
      </c>
      <c r="X94" s="19"/>
      <c r="Y94" s="19"/>
      <c r="Z94" s="19"/>
      <c r="AA94" s="19"/>
      <c r="AB94" s="19">
        <f t="shared" si="50"/>
        <v>0</v>
      </c>
      <c r="AC94" s="19"/>
      <c r="AD94" s="19"/>
      <c r="AE94" s="19"/>
      <c r="AF94" s="107"/>
      <c r="AG94" s="107"/>
      <c r="AH94" s="107"/>
      <c r="AI94" s="107"/>
      <c r="AJ94" s="107"/>
      <c r="AK94" s="107"/>
      <c r="AL94" s="107"/>
      <c r="AM94" s="107"/>
      <c r="AN94" s="107"/>
      <c r="AO94" s="156">
        <f t="shared" si="41"/>
        <v>76520</v>
      </c>
      <c r="AP94" s="158">
        <f t="shared" si="42"/>
        <v>0</v>
      </c>
      <c r="AQ94" s="107"/>
      <c r="AS94" s="7">
        <v>1</v>
      </c>
      <c r="AT94" s="7"/>
      <c r="AU94" s="7"/>
      <c r="AV94" s="7"/>
    </row>
    <row r="95" spans="1:49" s="9" customFormat="1" ht="76.5" x14ac:dyDescent="0.25">
      <c r="A95" s="112">
        <v>9</v>
      </c>
      <c r="B95" s="113" t="s">
        <v>170</v>
      </c>
      <c r="C95" s="94" t="s">
        <v>37</v>
      </c>
      <c r="D95" s="94" t="s">
        <v>219</v>
      </c>
      <c r="E95" s="94">
        <v>2013</v>
      </c>
      <c r="F95" s="94">
        <v>2021</v>
      </c>
      <c r="G95" s="94" t="s">
        <v>265</v>
      </c>
      <c r="H95" s="108" t="s">
        <v>316</v>
      </c>
      <c r="I95" s="122">
        <v>439300</v>
      </c>
      <c r="J95" s="122">
        <v>317060</v>
      </c>
      <c r="K95" s="122">
        <v>396960</v>
      </c>
      <c r="L95" s="122">
        <v>279929</v>
      </c>
      <c r="M95" s="122">
        <f>42340-16889+11680</f>
        <v>37131</v>
      </c>
      <c r="N95" s="122"/>
      <c r="O95" s="137"/>
      <c r="P95" s="20">
        <v>37131</v>
      </c>
      <c r="Q95" s="20">
        <v>2022.2560000000001</v>
      </c>
      <c r="R95" s="19">
        <f t="shared" si="43"/>
        <v>35606.573839999997</v>
      </c>
      <c r="S95" s="20">
        <v>35108.743724</v>
      </c>
      <c r="T95" s="20">
        <v>497.83011599999998</v>
      </c>
      <c r="U95" s="20"/>
      <c r="V95" s="20"/>
      <c r="W95" s="19">
        <f t="shared" si="44"/>
        <v>0</v>
      </c>
      <c r="X95" s="20"/>
      <c r="Y95" s="20"/>
      <c r="Z95" s="20"/>
      <c r="AA95" s="20"/>
      <c r="AB95" s="19">
        <f t="shared" si="50"/>
        <v>0</v>
      </c>
      <c r="AC95" s="20"/>
      <c r="AD95" s="20"/>
      <c r="AE95" s="20"/>
      <c r="AF95" s="107"/>
      <c r="AG95" s="107"/>
      <c r="AH95" s="107"/>
      <c r="AI95" s="107"/>
      <c r="AJ95" s="107"/>
      <c r="AK95" s="107"/>
      <c r="AL95" s="107"/>
      <c r="AM95" s="107"/>
      <c r="AN95" s="107"/>
      <c r="AO95" s="156">
        <f t="shared" si="41"/>
        <v>37131</v>
      </c>
      <c r="AP95" s="158">
        <f t="shared" si="42"/>
        <v>0</v>
      </c>
      <c r="AQ95" s="107"/>
      <c r="AS95" s="7">
        <v>1</v>
      </c>
      <c r="AT95" s="7"/>
      <c r="AU95" s="7"/>
      <c r="AV95" s="7"/>
    </row>
    <row r="96" spans="1:49" s="9" customFormat="1" ht="51" x14ac:dyDescent="0.25">
      <c r="A96" s="112">
        <v>10</v>
      </c>
      <c r="B96" s="113" t="s">
        <v>171</v>
      </c>
      <c r="C96" s="94" t="s">
        <v>37</v>
      </c>
      <c r="D96" s="94" t="s">
        <v>219</v>
      </c>
      <c r="E96" s="94">
        <v>2011</v>
      </c>
      <c r="F96" s="94">
        <v>2023</v>
      </c>
      <c r="G96" s="94" t="s">
        <v>266</v>
      </c>
      <c r="H96" s="108" t="s">
        <v>317</v>
      </c>
      <c r="I96" s="122">
        <v>178200</v>
      </c>
      <c r="J96" s="122">
        <v>53104</v>
      </c>
      <c r="K96" s="122">
        <v>18356</v>
      </c>
      <c r="L96" s="122">
        <v>18356</v>
      </c>
      <c r="M96" s="122">
        <v>35000</v>
      </c>
      <c r="N96" s="122"/>
      <c r="O96" s="122"/>
      <c r="P96" s="19"/>
      <c r="Q96" s="19"/>
      <c r="R96" s="19">
        <f t="shared" si="43"/>
        <v>0</v>
      </c>
      <c r="S96" s="19"/>
      <c r="T96" s="19"/>
      <c r="U96" s="19">
        <v>35000</v>
      </c>
      <c r="V96" s="19">
        <v>17790.826592000001</v>
      </c>
      <c r="W96" s="19">
        <f t="shared" si="44"/>
        <v>31859.411408</v>
      </c>
      <c r="X96" s="19">
        <v>17209.173407999999</v>
      </c>
      <c r="Y96" s="19">
        <v>14650.237999999999</v>
      </c>
      <c r="Z96" s="19"/>
      <c r="AA96" s="19"/>
      <c r="AB96" s="19">
        <f t="shared" si="50"/>
        <v>0</v>
      </c>
      <c r="AC96" s="19"/>
      <c r="AD96" s="19"/>
      <c r="AE96" s="19"/>
      <c r="AF96" s="107"/>
      <c r="AG96" s="107"/>
      <c r="AH96" s="107"/>
      <c r="AI96" s="107"/>
      <c r="AJ96" s="107"/>
      <c r="AK96" s="107"/>
      <c r="AL96" s="107"/>
      <c r="AM96" s="107"/>
      <c r="AN96" s="107"/>
      <c r="AO96" s="156">
        <f t="shared" si="41"/>
        <v>35000</v>
      </c>
      <c r="AP96" s="158">
        <f t="shared" si="42"/>
        <v>0</v>
      </c>
      <c r="AQ96" s="107"/>
      <c r="AS96" s="7">
        <v>1</v>
      </c>
      <c r="AT96" s="7"/>
      <c r="AU96" s="7"/>
      <c r="AV96" s="7"/>
    </row>
    <row r="97" spans="1:48" s="9" customFormat="1" ht="51" x14ac:dyDescent="0.25">
      <c r="A97" s="112">
        <v>11</v>
      </c>
      <c r="B97" s="113" t="s">
        <v>172</v>
      </c>
      <c r="C97" s="94" t="s">
        <v>37</v>
      </c>
      <c r="D97" s="94" t="s">
        <v>235</v>
      </c>
      <c r="E97" s="94">
        <v>2010</v>
      </c>
      <c r="F97" s="94">
        <v>2023</v>
      </c>
      <c r="G97" s="94" t="s">
        <v>267</v>
      </c>
      <c r="H97" s="108" t="s">
        <v>318</v>
      </c>
      <c r="I97" s="122">
        <v>131490</v>
      </c>
      <c r="J97" s="122">
        <v>40000</v>
      </c>
      <c r="K97" s="122">
        <f>L97</f>
        <v>29879</v>
      </c>
      <c r="L97" s="122">
        <v>29879</v>
      </c>
      <c r="M97" s="122">
        <v>40000</v>
      </c>
      <c r="N97" s="122"/>
      <c r="O97" s="122"/>
      <c r="P97" s="19"/>
      <c r="Q97" s="19"/>
      <c r="R97" s="19">
        <f t="shared" si="43"/>
        <v>0</v>
      </c>
      <c r="S97" s="19"/>
      <c r="T97" s="19"/>
      <c r="U97" s="19">
        <v>40000</v>
      </c>
      <c r="V97" s="19">
        <v>1985.4320000000007</v>
      </c>
      <c r="W97" s="19">
        <f t="shared" si="44"/>
        <v>38268.148999999998</v>
      </c>
      <c r="X97" s="19">
        <v>38014.567999999999</v>
      </c>
      <c r="Y97" s="19">
        <v>253.58099999999999</v>
      </c>
      <c r="Z97" s="19"/>
      <c r="AA97" s="19"/>
      <c r="AB97" s="19">
        <f t="shared" si="50"/>
        <v>0</v>
      </c>
      <c r="AC97" s="19"/>
      <c r="AD97" s="19"/>
      <c r="AE97" s="19"/>
      <c r="AF97" s="107"/>
      <c r="AG97" s="107"/>
      <c r="AH97" s="107"/>
      <c r="AI97" s="107"/>
      <c r="AJ97" s="107"/>
      <c r="AK97" s="107"/>
      <c r="AL97" s="107"/>
      <c r="AM97" s="107"/>
      <c r="AN97" s="107"/>
      <c r="AO97" s="156">
        <f t="shared" si="41"/>
        <v>40000</v>
      </c>
      <c r="AP97" s="158">
        <f t="shared" si="42"/>
        <v>0</v>
      </c>
      <c r="AQ97" s="107"/>
      <c r="AS97" s="7">
        <v>1</v>
      </c>
      <c r="AT97" s="7"/>
      <c r="AU97" s="7"/>
      <c r="AV97" s="7"/>
    </row>
    <row r="98" spans="1:48" s="9" customFormat="1" ht="51" x14ac:dyDescent="0.25">
      <c r="A98" s="112">
        <v>12</v>
      </c>
      <c r="B98" s="113" t="s">
        <v>173</v>
      </c>
      <c r="C98" s="94" t="s">
        <v>37</v>
      </c>
      <c r="D98" s="94" t="s">
        <v>234</v>
      </c>
      <c r="E98" s="94">
        <v>2018</v>
      </c>
      <c r="F98" s="94">
        <v>2022</v>
      </c>
      <c r="G98" s="94" t="s">
        <v>268</v>
      </c>
      <c r="H98" s="108" t="s">
        <v>319</v>
      </c>
      <c r="I98" s="122">
        <v>80000</v>
      </c>
      <c r="J98" s="122">
        <v>80000</v>
      </c>
      <c r="K98" s="122">
        <v>20000</v>
      </c>
      <c r="L98" s="122">
        <v>20000</v>
      </c>
      <c r="M98" s="122">
        <v>55000</v>
      </c>
      <c r="N98" s="122"/>
      <c r="O98" s="123"/>
      <c r="P98" s="19">
        <v>25000</v>
      </c>
      <c r="Q98" s="19"/>
      <c r="R98" s="19">
        <f t="shared" si="43"/>
        <v>24788.430780999999</v>
      </c>
      <c r="S98" s="19">
        <v>24788.430780999999</v>
      </c>
      <c r="T98" s="19"/>
      <c r="U98" s="19">
        <v>30000</v>
      </c>
      <c r="V98" s="19"/>
      <c r="W98" s="19">
        <f t="shared" si="44"/>
        <v>26136.908791999998</v>
      </c>
      <c r="X98" s="19">
        <v>26136.908791999998</v>
      </c>
      <c r="Y98" s="19"/>
      <c r="Z98" s="19"/>
      <c r="AA98" s="19"/>
      <c r="AB98" s="19">
        <f t="shared" si="50"/>
        <v>0</v>
      </c>
      <c r="AC98" s="19"/>
      <c r="AD98" s="19"/>
      <c r="AE98" s="19"/>
      <c r="AF98" s="107"/>
      <c r="AG98" s="107"/>
      <c r="AH98" s="107"/>
      <c r="AI98" s="107"/>
      <c r="AJ98" s="107"/>
      <c r="AK98" s="107"/>
      <c r="AL98" s="107"/>
      <c r="AM98" s="107"/>
      <c r="AN98" s="107"/>
      <c r="AO98" s="156">
        <f t="shared" si="41"/>
        <v>55000</v>
      </c>
      <c r="AP98" s="158">
        <f t="shared" si="42"/>
        <v>0</v>
      </c>
      <c r="AQ98" s="107"/>
      <c r="AS98" s="7">
        <v>1</v>
      </c>
      <c r="AT98" s="7"/>
      <c r="AU98" s="7"/>
      <c r="AV98" s="7"/>
    </row>
    <row r="99" spans="1:48" s="9" customFormat="1" ht="31.5" x14ac:dyDescent="0.25">
      <c r="A99" s="98" t="s">
        <v>116</v>
      </c>
      <c r="B99" s="99" t="s">
        <v>35</v>
      </c>
      <c r="C99" s="94"/>
      <c r="D99" s="94"/>
      <c r="E99" s="94"/>
      <c r="F99" s="94"/>
      <c r="G99" s="94"/>
      <c r="H99" s="119"/>
      <c r="I99" s="121">
        <f>I100+I110</f>
        <v>2616060.5</v>
      </c>
      <c r="J99" s="121">
        <f t="shared" ref="J99:AN99" si="51">J100+J110</f>
        <v>2296060.5</v>
      </c>
      <c r="K99" s="121">
        <f t="shared" si="51"/>
        <v>0</v>
      </c>
      <c r="L99" s="121">
        <f t="shared" si="51"/>
        <v>0</v>
      </c>
      <c r="M99" s="121">
        <f t="shared" si="51"/>
        <v>2195830.5</v>
      </c>
      <c r="N99" s="121">
        <f t="shared" si="51"/>
        <v>0</v>
      </c>
      <c r="O99" s="121">
        <f t="shared" si="51"/>
        <v>0</v>
      </c>
      <c r="P99" s="121">
        <f t="shared" si="51"/>
        <v>187000</v>
      </c>
      <c r="Q99" s="121">
        <f t="shared" si="51"/>
        <v>4502.2309459999997</v>
      </c>
      <c r="R99" s="121">
        <f t="shared" si="51"/>
        <v>186999.69674700001</v>
      </c>
      <c r="S99" s="121">
        <f t="shared" si="51"/>
        <v>182497.765801</v>
      </c>
      <c r="T99" s="121">
        <f t="shared" si="51"/>
        <v>4501.9309460000004</v>
      </c>
      <c r="U99" s="121">
        <f t="shared" si="51"/>
        <v>775379</v>
      </c>
      <c r="V99" s="121">
        <f t="shared" si="51"/>
        <v>0</v>
      </c>
      <c r="W99" s="121">
        <f t="shared" si="51"/>
        <v>775379</v>
      </c>
      <c r="X99" s="121">
        <f t="shared" si="51"/>
        <v>775379</v>
      </c>
      <c r="Y99" s="121">
        <f t="shared" si="51"/>
        <v>0</v>
      </c>
      <c r="Z99" s="121">
        <f t="shared" si="51"/>
        <v>501621</v>
      </c>
      <c r="AA99" s="121">
        <f t="shared" si="51"/>
        <v>0</v>
      </c>
      <c r="AB99" s="121">
        <f t="shared" si="51"/>
        <v>498515.21299999999</v>
      </c>
      <c r="AC99" s="121">
        <f t="shared" si="51"/>
        <v>498515.21299999999</v>
      </c>
      <c r="AD99" s="121">
        <f t="shared" si="51"/>
        <v>0</v>
      </c>
      <c r="AE99" s="121">
        <f t="shared" si="51"/>
        <v>610971.5</v>
      </c>
      <c r="AF99" s="121">
        <f t="shared" si="51"/>
        <v>0</v>
      </c>
      <c r="AG99" s="121">
        <f t="shared" si="51"/>
        <v>610971.5</v>
      </c>
      <c r="AH99" s="121">
        <f t="shared" si="51"/>
        <v>610971.5</v>
      </c>
      <c r="AI99" s="121">
        <f t="shared" si="51"/>
        <v>0</v>
      </c>
      <c r="AJ99" s="121">
        <f t="shared" si="51"/>
        <v>120859</v>
      </c>
      <c r="AK99" s="121">
        <f t="shared" si="51"/>
        <v>0</v>
      </c>
      <c r="AL99" s="121">
        <f t="shared" si="51"/>
        <v>0</v>
      </c>
      <c r="AM99" s="121">
        <f t="shared" si="51"/>
        <v>0</v>
      </c>
      <c r="AN99" s="121">
        <f t="shared" si="51"/>
        <v>0</v>
      </c>
      <c r="AO99" s="156">
        <f t="shared" si="41"/>
        <v>2074971.5</v>
      </c>
      <c r="AP99" s="158">
        <f t="shared" si="42"/>
        <v>120859</v>
      </c>
      <c r="AQ99" s="107"/>
      <c r="AS99" s="7"/>
      <c r="AT99" s="7"/>
      <c r="AU99" s="7"/>
      <c r="AV99" s="7"/>
    </row>
    <row r="100" spans="1:48" s="9" customFormat="1" ht="47.25" x14ac:dyDescent="0.25">
      <c r="A100" s="102" t="s">
        <v>92</v>
      </c>
      <c r="B100" s="103" t="s">
        <v>117</v>
      </c>
      <c r="C100" s="94"/>
      <c r="D100" s="94"/>
      <c r="E100" s="94"/>
      <c r="F100" s="94"/>
      <c r="G100" s="94"/>
      <c r="H100" s="124"/>
      <c r="I100" s="125">
        <f>SUM(I101:I109)</f>
        <v>2361060.5</v>
      </c>
      <c r="J100" s="125">
        <f t="shared" ref="J100:AN100" si="52">SUM(J101:J109)</f>
        <v>2041060.5</v>
      </c>
      <c r="K100" s="125">
        <f t="shared" si="52"/>
        <v>0</v>
      </c>
      <c r="L100" s="125">
        <f t="shared" si="52"/>
        <v>0</v>
      </c>
      <c r="M100" s="125">
        <f t="shared" si="52"/>
        <v>2041060.5</v>
      </c>
      <c r="N100" s="125">
        <f t="shared" si="52"/>
        <v>0</v>
      </c>
      <c r="O100" s="125">
        <f t="shared" si="52"/>
        <v>0</v>
      </c>
      <c r="P100" s="125">
        <f t="shared" si="52"/>
        <v>187000</v>
      </c>
      <c r="Q100" s="125">
        <f t="shared" si="52"/>
        <v>4502.2309459999997</v>
      </c>
      <c r="R100" s="125">
        <f t="shared" si="52"/>
        <v>186999.69674700001</v>
      </c>
      <c r="S100" s="125">
        <f t="shared" si="52"/>
        <v>182497.765801</v>
      </c>
      <c r="T100" s="125">
        <f t="shared" si="52"/>
        <v>4501.9309460000004</v>
      </c>
      <c r="U100" s="125">
        <f t="shared" si="52"/>
        <v>774379</v>
      </c>
      <c r="V100" s="125">
        <f t="shared" si="52"/>
        <v>0</v>
      </c>
      <c r="W100" s="125">
        <f t="shared" si="52"/>
        <v>774379</v>
      </c>
      <c r="X100" s="125">
        <f t="shared" si="52"/>
        <v>774379</v>
      </c>
      <c r="Y100" s="125">
        <f t="shared" si="52"/>
        <v>0</v>
      </c>
      <c r="Z100" s="125">
        <f t="shared" si="52"/>
        <v>453621</v>
      </c>
      <c r="AA100" s="125">
        <f t="shared" si="52"/>
        <v>0</v>
      </c>
      <c r="AB100" s="125">
        <f t="shared" si="52"/>
        <v>450515.21299999999</v>
      </c>
      <c r="AC100" s="125">
        <f t="shared" si="52"/>
        <v>450515.21299999999</v>
      </c>
      <c r="AD100" s="125">
        <f t="shared" si="52"/>
        <v>0</v>
      </c>
      <c r="AE100" s="125">
        <f t="shared" si="52"/>
        <v>578060.5</v>
      </c>
      <c r="AF100" s="125">
        <f t="shared" si="52"/>
        <v>0</v>
      </c>
      <c r="AG100" s="125">
        <f t="shared" si="52"/>
        <v>578060.5</v>
      </c>
      <c r="AH100" s="125">
        <f t="shared" si="52"/>
        <v>578060.5</v>
      </c>
      <c r="AI100" s="125">
        <f t="shared" si="52"/>
        <v>0</v>
      </c>
      <c r="AJ100" s="125">
        <f t="shared" si="52"/>
        <v>48000</v>
      </c>
      <c r="AK100" s="125">
        <f t="shared" si="52"/>
        <v>0</v>
      </c>
      <c r="AL100" s="125">
        <f t="shared" si="52"/>
        <v>0</v>
      </c>
      <c r="AM100" s="125">
        <f t="shared" si="52"/>
        <v>0</v>
      </c>
      <c r="AN100" s="125">
        <f t="shared" si="52"/>
        <v>0</v>
      </c>
      <c r="AO100" s="156">
        <f t="shared" si="41"/>
        <v>1993060.5</v>
      </c>
      <c r="AP100" s="158">
        <f t="shared" si="42"/>
        <v>48000</v>
      </c>
      <c r="AQ100" s="107"/>
      <c r="AS100" s="7"/>
      <c r="AT100" s="7"/>
      <c r="AU100" s="7"/>
      <c r="AV100" s="7"/>
    </row>
    <row r="101" spans="1:48" s="9" customFormat="1" ht="76.5" x14ac:dyDescent="0.25">
      <c r="A101" s="112">
        <v>1</v>
      </c>
      <c r="B101" s="113" t="s">
        <v>174</v>
      </c>
      <c r="C101" s="94" t="s">
        <v>37</v>
      </c>
      <c r="D101" s="94" t="s">
        <v>236</v>
      </c>
      <c r="E101" s="94">
        <v>2021</v>
      </c>
      <c r="F101" s="94">
        <v>2024</v>
      </c>
      <c r="G101" s="94" t="s">
        <v>269</v>
      </c>
      <c r="H101" s="108" t="s">
        <v>505</v>
      </c>
      <c r="I101" s="122">
        <v>1300000</v>
      </c>
      <c r="J101" s="122">
        <v>980000</v>
      </c>
      <c r="K101" s="122"/>
      <c r="L101" s="122"/>
      <c r="M101" s="122">
        <v>980000</v>
      </c>
      <c r="N101" s="122"/>
      <c r="O101" s="122"/>
      <c r="P101" s="19">
        <v>150000</v>
      </c>
      <c r="Q101" s="19"/>
      <c r="R101" s="19">
        <f t="shared" si="43"/>
        <v>149999.996747</v>
      </c>
      <c r="S101" s="19">
        <v>149999.996747</v>
      </c>
      <c r="T101" s="19"/>
      <c r="U101" s="19">
        <v>380000</v>
      </c>
      <c r="V101" s="19"/>
      <c r="W101" s="19">
        <f t="shared" si="44"/>
        <v>380000</v>
      </c>
      <c r="X101" s="19">
        <v>380000</v>
      </c>
      <c r="Y101" s="19"/>
      <c r="Z101" s="19">
        <v>115000</v>
      </c>
      <c r="AA101" s="19"/>
      <c r="AB101" s="19">
        <f t="shared" ref="AB101:AB113" si="53">AC101+AD101</f>
        <v>115000</v>
      </c>
      <c r="AC101" s="19">
        <v>115000</v>
      </c>
      <c r="AD101" s="19"/>
      <c r="AE101" s="19">
        <v>335000</v>
      </c>
      <c r="AF101" s="107"/>
      <c r="AG101" s="19">
        <v>335000</v>
      </c>
      <c r="AH101" s="19">
        <v>335000</v>
      </c>
      <c r="AI101" s="107"/>
      <c r="AJ101" s="107"/>
      <c r="AK101" s="107"/>
      <c r="AL101" s="107"/>
      <c r="AM101" s="107"/>
      <c r="AN101" s="107"/>
      <c r="AO101" s="156">
        <f t="shared" si="41"/>
        <v>980000</v>
      </c>
      <c r="AP101" s="158">
        <f t="shared" si="42"/>
        <v>0</v>
      </c>
      <c r="AQ101" s="107"/>
      <c r="AS101" s="7"/>
      <c r="AT101" s="7">
        <v>1</v>
      </c>
      <c r="AU101" s="7"/>
      <c r="AV101" s="7"/>
    </row>
    <row r="102" spans="1:48" s="9" customFormat="1" ht="63" x14ac:dyDescent="0.25">
      <c r="A102" s="112">
        <v>2</v>
      </c>
      <c r="B102" s="113" t="s">
        <v>175</v>
      </c>
      <c r="C102" s="94" t="s">
        <v>37</v>
      </c>
      <c r="D102" s="94" t="s">
        <v>237</v>
      </c>
      <c r="E102" s="94">
        <v>2021</v>
      </c>
      <c r="F102" s="94">
        <v>2024</v>
      </c>
      <c r="G102" s="94" t="s">
        <v>270</v>
      </c>
      <c r="H102" s="108" t="s">
        <v>320</v>
      </c>
      <c r="I102" s="122">
        <v>260000</v>
      </c>
      <c r="J102" s="122">
        <v>260000</v>
      </c>
      <c r="K102" s="122"/>
      <c r="L102" s="122"/>
      <c r="M102" s="122">
        <v>260000</v>
      </c>
      <c r="N102" s="122"/>
      <c r="O102" s="122"/>
      <c r="P102" s="19">
        <v>15000</v>
      </c>
      <c r="Q102" s="19"/>
      <c r="R102" s="19">
        <f t="shared" si="43"/>
        <v>15000</v>
      </c>
      <c r="S102" s="19">
        <v>15000</v>
      </c>
      <c r="T102" s="19"/>
      <c r="U102" s="19">
        <v>120000</v>
      </c>
      <c r="V102" s="19"/>
      <c r="W102" s="19">
        <f t="shared" si="44"/>
        <v>120000</v>
      </c>
      <c r="X102" s="19">
        <v>120000</v>
      </c>
      <c r="Y102" s="19"/>
      <c r="Z102" s="19">
        <v>80000</v>
      </c>
      <c r="AA102" s="19"/>
      <c r="AB102" s="19">
        <f t="shared" si="53"/>
        <v>80000</v>
      </c>
      <c r="AC102" s="19">
        <v>80000</v>
      </c>
      <c r="AD102" s="19"/>
      <c r="AE102" s="19">
        <v>45000</v>
      </c>
      <c r="AF102" s="107"/>
      <c r="AG102" s="19">
        <v>45000</v>
      </c>
      <c r="AH102" s="19">
        <v>45000</v>
      </c>
      <c r="AI102" s="107"/>
      <c r="AJ102" s="107"/>
      <c r="AK102" s="107"/>
      <c r="AL102" s="107"/>
      <c r="AM102" s="107"/>
      <c r="AN102" s="107"/>
      <c r="AO102" s="156">
        <f t="shared" si="41"/>
        <v>260000</v>
      </c>
      <c r="AP102" s="158">
        <f t="shared" si="42"/>
        <v>0</v>
      </c>
      <c r="AQ102" s="107"/>
      <c r="AS102" s="7"/>
      <c r="AT102" s="7">
        <v>1</v>
      </c>
      <c r="AU102" s="7"/>
      <c r="AV102" s="7"/>
    </row>
    <row r="103" spans="1:48" s="9" customFormat="1" ht="47.25" x14ac:dyDescent="0.25">
      <c r="A103" s="112">
        <v>3</v>
      </c>
      <c r="B103" s="113" t="s">
        <v>176</v>
      </c>
      <c r="C103" s="94" t="s">
        <v>37</v>
      </c>
      <c r="D103" s="94" t="s">
        <v>227</v>
      </c>
      <c r="E103" s="94">
        <v>2022</v>
      </c>
      <c r="F103" s="94">
        <v>2024</v>
      </c>
      <c r="G103" s="94" t="s">
        <v>271</v>
      </c>
      <c r="H103" s="108" t="s">
        <v>321</v>
      </c>
      <c r="I103" s="122">
        <v>103061</v>
      </c>
      <c r="J103" s="122">
        <v>103061</v>
      </c>
      <c r="K103" s="122"/>
      <c r="L103" s="122"/>
      <c r="M103" s="122">
        <v>103061</v>
      </c>
      <c r="N103" s="122"/>
      <c r="O103" s="122"/>
      <c r="P103" s="19">
        <v>3000</v>
      </c>
      <c r="Q103" s="19">
        <v>986.87699999999995</v>
      </c>
      <c r="R103" s="19">
        <f t="shared" si="43"/>
        <v>2999.7</v>
      </c>
      <c r="S103" s="19">
        <v>2013.123</v>
      </c>
      <c r="T103" s="19">
        <v>986.577</v>
      </c>
      <c r="U103" s="19">
        <v>65000</v>
      </c>
      <c r="V103" s="19"/>
      <c r="W103" s="19">
        <f t="shared" si="44"/>
        <v>65000</v>
      </c>
      <c r="X103" s="19">
        <v>65000</v>
      </c>
      <c r="Y103" s="19"/>
      <c r="Z103" s="19">
        <v>30000</v>
      </c>
      <c r="AA103" s="19"/>
      <c r="AB103" s="19">
        <f t="shared" si="53"/>
        <v>30000</v>
      </c>
      <c r="AC103" s="19">
        <v>30000</v>
      </c>
      <c r="AD103" s="19"/>
      <c r="AE103" s="19">
        <v>5061</v>
      </c>
      <c r="AF103" s="107"/>
      <c r="AG103" s="19">
        <v>5061</v>
      </c>
      <c r="AH103" s="19">
        <v>5061</v>
      </c>
      <c r="AI103" s="107"/>
      <c r="AJ103" s="107"/>
      <c r="AK103" s="107"/>
      <c r="AL103" s="107"/>
      <c r="AM103" s="107"/>
      <c r="AN103" s="107"/>
      <c r="AO103" s="156">
        <f t="shared" si="41"/>
        <v>103061</v>
      </c>
      <c r="AP103" s="158">
        <f t="shared" si="42"/>
        <v>0</v>
      </c>
      <c r="AQ103" s="107"/>
      <c r="AS103" s="7"/>
      <c r="AT103" s="7">
        <v>1</v>
      </c>
      <c r="AU103" s="7"/>
      <c r="AV103" s="7"/>
    </row>
    <row r="104" spans="1:48" s="9" customFormat="1" ht="47.25" x14ac:dyDescent="0.25">
      <c r="A104" s="112">
        <v>4</v>
      </c>
      <c r="B104" s="113" t="s">
        <v>177</v>
      </c>
      <c r="C104" s="94" t="s">
        <v>37</v>
      </c>
      <c r="D104" s="94" t="s">
        <v>227</v>
      </c>
      <c r="E104" s="94">
        <v>2021</v>
      </c>
      <c r="F104" s="94">
        <v>2024</v>
      </c>
      <c r="G104" s="94" t="s">
        <v>272</v>
      </c>
      <c r="H104" s="108" t="s">
        <v>322</v>
      </c>
      <c r="I104" s="122">
        <v>150000</v>
      </c>
      <c r="J104" s="122">
        <v>150000</v>
      </c>
      <c r="K104" s="122"/>
      <c r="L104" s="122"/>
      <c r="M104" s="122">
        <v>150000</v>
      </c>
      <c r="N104" s="122"/>
      <c r="O104" s="122"/>
      <c r="P104" s="19">
        <v>10000</v>
      </c>
      <c r="Q104" s="19">
        <v>3515.3539460000002</v>
      </c>
      <c r="R104" s="19">
        <f t="shared" si="43"/>
        <v>10000</v>
      </c>
      <c r="S104" s="19">
        <v>6484.6460539999998</v>
      </c>
      <c r="T104" s="19">
        <v>3515.3539460000002</v>
      </c>
      <c r="U104" s="19">
        <v>70000</v>
      </c>
      <c r="V104" s="19"/>
      <c r="W104" s="19">
        <f t="shared" si="44"/>
        <v>70000</v>
      </c>
      <c r="X104" s="19">
        <v>70000</v>
      </c>
      <c r="Y104" s="19"/>
      <c r="Z104" s="19">
        <v>30000</v>
      </c>
      <c r="AA104" s="19"/>
      <c r="AB104" s="19">
        <f t="shared" si="53"/>
        <v>30000</v>
      </c>
      <c r="AC104" s="19">
        <v>30000</v>
      </c>
      <c r="AD104" s="19"/>
      <c r="AE104" s="19">
        <v>40000</v>
      </c>
      <c r="AF104" s="107"/>
      <c r="AG104" s="19">
        <v>40000</v>
      </c>
      <c r="AH104" s="19">
        <v>40000</v>
      </c>
      <c r="AI104" s="107"/>
      <c r="AJ104" s="107"/>
      <c r="AK104" s="107"/>
      <c r="AL104" s="107"/>
      <c r="AM104" s="107"/>
      <c r="AN104" s="107"/>
      <c r="AO104" s="156">
        <f t="shared" si="41"/>
        <v>150000</v>
      </c>
      <c r="AP104" s="158">
        <f t="shared" si="42"/>
        <v>0</v>
      </c>
      <c r="AQ104" s="107"/>
      <c r="AS104" s="7"/>
      <c r="AT104" s="7">
        <v>1</v>
      </c>
      <c r="AU104" s="7"/>
      <c r="AV104" s="7"/>
    </row>
    <row r="105" spans="1:48" s="9" customFormat="1" ht="47.25" x14ac:dyDescent="0.25">
      <c r="A105" s="112">
        <v>5</v>
      </c>
      <c r="B105" s="113" t="s">
        <v>178</v>
      </c>
      <c r="C105" s="94" t="s">
        <v>37</v>
      </c>
      <c r="D105" s="94" t="s">
        <v>238</v>
      </c>
      <c r="E105" s="94">
        <v>2021</v>
      </c>
      <c r="F105" s="94">
        <v>2024</v>
      </c>
      <c r="G105" s="94" t="s">
        <v>273</v>
      </c>
      <c r="H105" s="108" t="s">
        <v>323</v>
      </c>
      <c r="I105" s="122">
        <v>182999.5</v>
      </c>
      <c r="J105" s="122">
        <v>182999.5</v>
      </c>
      <c r="K105" s="122"/>
      <c r="L105" s="122"/>
      <c r="M105" s="122">
        <v>182999.5</v>
      </c>
      <c r="N105" s="122"/>
      <c r="O105" s="122"/>
      <c r="P105" s="19">
        <v>5000</v>
      </c>
      <c r="Q105" s="19"/>
      <c r="R105" s="19">
        <f t="shared" si="43"/>
        <v>5000</v>
      </c>
      <c r="S105" s="19">
        <v>5000</v>
      </c>
      <c r="T105" s="19"/>
      <c r="U105" s="19">
        <v>60000</v>
      </c>
      <c r="V105" s="19"/>
      <c r="W105" s="19">
        <f t="shared" si="44"/>
        <v>60000</v>
      </c>
      <c r="X105" s="19">
        <v>60000</v>
      </c>
      <c r="Y105" s="19"/>
      <c r="Z105" s="19">
        <v>70000</v>
      </c>
      <c r="AA105" s="19"/>
      <c r="AB105" s="19">
        <f t="shared" si="53"/>
        <v>70000</v>
      </c>
      <c r="AC105" s="19">
        <v>70000</v>
      </c>
      <c r="AD105" s="19"/>
      <c r="AE105" s="19">
        <v>47999.5</v>
      </c>
      <c r="AF105" s="107"/>
      <c r="AG105" s="19">
        <v>47999.5</v>
      </c>
      <c r="AH105" s="19">
        <v>47999.5</v>
      </c>
      <c r="AI105" s="107"/>
      <c r="AJ105" s="107"/>
      <c r="AK105" s="107"/>
      <c r="AL105" s="107"/>
      <c r="AM105" s="107"/>
      <c r="AN105" s="107"/>
      <c r="AO105" s="156">
        <f t="shared" si="41"/>
        <v>182999.5</v>
      </c>
      <c r="AP105" s="158">
        <f t="shared" si="42"/>
        <v>0</v>
      </c>
      <c r="AQ105" s="107"/>
      <c r="AS105" s="7"/>
      <c r="AT105" s="7">
        <v>1</v>
      </c>
      <c r="AU105" s="7"/>
      <c r="AV105" s="7"/>
    </row>
    <row r="106" spans="1:48" s="9" customFormat="1" ht="47.25" x14ac:dyDescent="0.25">
      <c r="A106" s="112">
        <v>6</v>
      </c>
      <c r="B106" s="113" t="s">
        <v>179</v>
      </c>
      <c r="C106" s="94" t="s">
        <v>37</v>
      </c>
      <c r="D106" s="94" t="s">
        <v>220</v>
      </c>
      <c r="E106" s="94">
        <v>2021</v>
      </c>
      <c r="F106" s="94">
        <v>2024</v>
      </c>
      <c r="G106" s="94" t="s">
        <v>274</v>
      </c>
      <c r="H106" s="108" t="s">
        <v>324</v>
      </c>
      <c r="I106" s="122">
        <v>120000</v>
      </c>
      <c r="J106" s="122">
        <v>120000</v>
      </c>
      <c r="K106" s="122"/>
      <c r="L106" s="122"/>
      <c r="M106" s="122">
        <v>120000</v>
      </c>
      <c r="N106" s="122"/>
      <c r="O106" s="122"/>
      <c r="P106" s="19">
        <v>2000</v>
      </c>
      <c r="Q106" s="19"/>
      <c r="R106" s="19">
        <f t="shared" si="43"/>
        <v>2000</v>
      </c>
      <c r="S106" s="19">
        <v>2000</v>
      </c>
      <c r="T106" s="19"/>
      <c r="U106" s="19">
        <v>25000</v>
      </c>
      <c r="V106" s="19"/>
      <c r="W106" s="19">
        <f t="shared" si="44"/>
        <v>25000</v>
      </c>
      <c r="X106" s="19">
        <v>25000</v>
      </c>
      <c r="Y106" s="19"/>
      <c r="Z106" s="19">
        <v>50000</v>
      </c>
      <c r="AA106" s="19"/>
      <c r="AB106" s="19">
        <f t="shared" si="53"/>
        <v>50000</v>
      </c>
      <c r="AC106" s="19">
        <v>50000</v>
      </c>
      <c r="AD106" s="19"/>
      <c r="AE106" s="19">
        <v>43000</v>
      </c>
      <c r="AF106" s="107"/>
      <c r="AG106" s="19">
        <v>43000</v>
      </c>
      <c r="AH106" s="19">
        <v>43000</v>
      </c>
      <c r="AI106" s="107"/>
      <c r="AJ106" s="107"/>
      <c r="AK106" s="107"/>
      <c r="AL106" s="107"/>
      <c r="AM106" s="107"/>
      <c r="AN106" s="107"/>
      <c r="AO106" s="156">
        <f t="shared" si="41"/>
        <v>120000</v>
      </c>
      <c r="AP106" s="158">
        <f t="shared" si="42"/>
        <v>0</v>
      </c>
      <c r="AQ106" s="107"/>
      <c r="AS106" s="7"/>
      <c r="AT106" s="7">
        <v>1</v>
      </c>
      <c r="AU106" s="7"/>
      <c r="AV106" s="7"/>
    </row>
    <row r="107" spans="1:48" s="9" customFormat="1" ht="63" x14ac:dyDescent="0.25">
      <c r="A107" s="112">
        <v>7</v>
      </c>
      <c r="B107" s="113" t="s">
        <v>180</v>
      </c>
      <c r="C107" s="94" t="s">
        <v>37</v>
      </c>
      <c r="D107" s="94" t="s">
        <v>217</v>
      </c>
      <c r="E107" s="94">
        <v>2022</v>
      </c>
      <c r="F107" s="94">
        <v>2025</v>
      </c>
      <c r="G107" s="94" t="s">
        <v>275</v>
      </c>
      <c r="H107" s="108" t="s">
        <v>325</v>
      </c>
      <c r="I107" s="122">
        <v>85000</v>
      </c>
      <c r="J107" s="122">
        <v>85000</v>
      </c>
      <c r="K107" s="122"/>
      <c r="L107" s="122"/>
      <c r="M107" s="122">
        <v>85000</v>
      </c>
      <c r="N107" s="122"/>
      <c r="O107" s="123"/>
      <c r="P107" s="19"/>
      <c r="Q107" s="19"/>
      <c r="R107" s="19">
        <f t="shared" si="43"/>
        <v>0</v>
      </c>
      <c r="S107" s="19"/>
      <c r="T107" s="19"/>
      <c r="U107" s="19">
        <v>1000</v>
      </c>
      <c r="V107" s="19"/>
      <c r="W107" s="19">
        <f t="shared" si="44"/>
        <v>1000</v>
      </c>
      <c r="X107" s="19">
        <v>1000</v>
      </c>
      <c r="Y107" s="19"/>
      <c r="Z107" s="19">
        <v>20000</v>
      </c>
      <c r="AA107" s="19"/>
      <c r="AB107" s="19">
        <f t="shared" si="53"/>
        <v>20000</v>
      </c>
      <c r="AC107" s="19">
        <v>20000</v>
      </c>
      <c r="AD107" s="19"/>
      <c r="AE107" s="160">
        <v>16000</v>
      </c>
      <c r="AF107" s="107"/>
      <c r="AG107" s="19">
        <v>16000</v>
      </c>
      <c r="AH107" s="19">
        <v>16000</v>
      </c>
      <c r="AI107" s="107"/>
      <c r="AJ107" s="19">
        <v>48000</v>
      </c>
      <c r="AK107" s="19"/>
      <c r="AL107" s="19"/>
      <c r="AM107" s="19"/>
      <c r="AN107" s="19"/>
      <c r="AO107" s="156">
        <f t="shared" si="41"/>
        <v>37000</v>
      </c>
      <c r="AP107" s="158">
        <f t="shared" si="42"/>
        <v>48000</v>
      </c>
      <c r="AQ107" s="107"/>
      <c r="AS107" s="7"/>
      <c r="AT107" s="7">
        <v>1</v>
      </c>
      <c r="AU107" s="7"/>
      <c r="AV107" s="7"/>
    </row>
    <row r="108" spans="1:48" s="9" customFormat="1" ht="63" x14ac:dyDescent="0.25">
      <c r="A108" s="112">
        <v>8</v>
      </c>
      <c r="B108" s="113" t="s">
        <v>181</v>
      </c>
      <c r="C108" s="94" t="s">
        <v>37</v>
      </c>
      <c r="D108" s="94" t="s">
        <v>217</v>
      </c>
      <c r="E108" s="94">
        <v>2021</v>
      </c>
      <c r="F108" s="94">
        <v>2024</v>
      </c>
      <c r="G108" s="94" t="s">
        <v>276</v>
      </c>
      <c r="H108" s="108" t="s">
        <v>326</v>
      </c>
      <c r="I108" s="122">
        <v>80000</v>
      </c>
      <c r="J108" s="122">
        <v>80000</v>
      </c>
      <c r="K108" s="122"/>
      <c r="L108" s="122"/>
      <c r="M108" s="122">
        <v>80000</v>
      </c>
      <c r="N108" s="122"/>
      <c r="O108" s="122"/>
      <c r="P108" s="19">
        <v>1000</v>
      </c>
      <c r="Q108" s="19"/>
      <c r="R108" s="19">
        <f t="shared" si="43"/>
        <v>1000</v>
      </c>
      <c r="S108" s="19">
        <v>1000</v>
      </c>
      <c r="T108" s="19"/>
      <c r="U108" s="19">
        <v>20000</v>
      </c>
      <c r="V108" s="19"/>
      <c r="W108" s="19">
        <f t="shared" si="44"/>
        <v>20000</v>
      </c>
      <c r="X108" s="19">
        <v>20000</v>
      </c>
      <c r="Y108" s="19"/>
      <c r="Z108" s="19">
        <v>23000</v>
      </c>
      <c r="AA108" s="19"/>
      <c r="AB108" s="19">
        <f t="shared" si="53"/>
        <v>19894.213</v>
      </c>
      <c r="AC108" s="19">
        <v>19894.213</v>
      </c>
      <c r="AD108" s="19"/>
      <c r="AE108" s="19">
        <v>36000</v>
      </c>
      <c r="AF108" s="107"/>
      <c r="AG108" s="19">
        <v>36000</v>
      </c>
      <c r="AH108" s="19">
        <v>36000</v>
      </c>
      <c r="AI108" s="107"/>
      <c r="AJ108" s="107"/>
      <c r="AK108" s="107"/>
      <c r="AL108" s="107"/>
      <c r="AM108" s="107"/>
      <c r="AN108" s="107"/>
      <c r="AO108" s="156">
        <f t="shared" si="41"/>
        <v>80000</v>
      </c>
      <c r="AP108" s="158">
        <f t="shared" si="42"/>
        <v>0</v>
      </c>
      <c r="AQ108" s="107"/>
      <c r="AS108" s="7"/>
      <c r="AT108" s="7">
        <v>1</v>
      </c>
      <c r="AU108" s="7"/>
      <c r="AV108" s="7"/>
    </row>
    <row r="109" spans="1:48" s="9" customFormat="1" ht="47.25" x14ac:dyDescent="0.25">
      <c r="A109" s="112">
        <v>9</v>
      </c>
      <c r="B109" s="113" t="s">
        <v>182</v>
      </c>
      <c r="C109" s="94" t="s">
        <v>37</v>
      </c>
      <c r="D109" s="94" t="s">
        <v>232</v>
      </c>
      <c r="E109" s="94">
        <v>2021</v>
      </c>
      <c r="F109" s="94">
        <v>2024</v>
      </c>
      <c r="G109" s="94" t="s">
        <v>277</v>
      </c>
      <c r="H109" s="108" t="s">
        <v>327</v>
      </c>
      <c r="I109" s="122">
        <v>80000</v>
      </c>
      <c r="J109" s="122">
        <v>80000</v>
      </c>
      <c r="K109" s="122"/>
      <c r="L109" s="122"/>
      <c r="M109" s="122">
        <v>80000</v>
      </c>
      <c r="N109" s="122"/>
      <c r="O109" s="122"/>
      <c r="P109" s="19">
        <v>1000</v>
      </c>
      <c r="Q109" s="19"/>
      <c r="R109" s="19">
        <f t="shared" si="43"/>
        <v>1000</v>
      </c>
      <c r="S109" s="19">
        <v>1000</v>
      </c>
      <c r="T109" s="19"/>
      <c r="U109" s="19">
        <v>33379</v>
      </c>
      <c r="V109" s="19"/>
      <c r="W109" s="19">
        <f t="shared" si="44"/>
        <v>33379</v>
      </c>
      <c r="X109" s="19">
        <v>33379</v>
      </c>
      <c r="Y109" s="19"/>
      <c r="Z109" s="19">
        <v>35621</v>
      </c>
      <c r="AA109" s="19"/>
      <c r="AB109" s="19">
        <f t="shared" si="53"/>
        <v>35621</v>
      </c>
      <c r="AC109" s="19">
        <v>35621</v>
      </c>
      <c r="AD109" s="19"/>
      <c r="AE109" s="19">
        <v>10000</v>
      </c>
      <c r="AF109" s="107"/>
      <c r="AG109" s="19">
        <v>10000</v>
      </c>
      <c r="AH109" s="19">
        <v>10000</v>
      </c>
      <c r="AI109" s="107"/>
      <c r="AJ109" s="107"/>
      <c r="AK109" s="107"/>
      <c r="AL109" s="107"/>
      <c r="AM109" s="107"/>
      <c r="AN109" s="107"/>
      <c r="AO109" s="156">
        <f t="shared" si="41"/>
        <v>80000</v>
      </c>
      <c r="AP109" s="158">
        <f t="shared" si="42"/>
        <v>0</v>
      </c>
      <c r="AQ109" s="107"/>
      <c r="AS109" s="7"/>
      <c r="AT109" s="7">
        <v>1</v>
      </c>
      <c r="AU109" s="7"/>
      <c r="AV109" s="7"/>
    </row>
    <row r="110" spans="1:48" s="9" customFormat="1" ht="31.5" x14ac:dyDescent="0.25">
      <c r="A110" s="102" t="s">
        <v>93</v>
      </c>
      <c r="B110" s="103" t="s">
        <v>94</v>
      </c>
      <c r="C110" s="94"/>
      <c r="D110" s="94"/>
      <c r="E110" s="94"/>
      <c r="F110" s="94"/>
      <c r="G110" s="94"/>
      <c r="H110" s="124"/>
      <c r="I110" s="125">
        <f>SUM(I111:I113)</f>
        <v>255000</v>
      </c>
      <c r="J110" s="125">
        <f t="shared" ref="J110:AN110" si="54">SUM(J111:J113)</f>
        <v>255000</v>
      </c>
      <c r="K110" s="125">
        <f t="shared" si="54"/>
        <v>0</v>
      </c>
      <c r="L110" s="125">
        <f t="shared" si="54"/>
        <v>0</v>
      </c>
      <c r="M110" s="125">
        <f t="shared" si="54"/>
        <v>154770</v>
      </c>
      <c r="N110" s="125">
        <f t="shared" si="54"/>
        <v>0</v>
      </c>
      <c r="O110" s="125">
        <f t="shared" si="54"/>
        <v>0</v>
      </c>
      <c r="P110" s="125">
        <f t="shared" si="54"/>
        <v>0</v>
      </c>
      <c r="Q110" s="125">
        <f t="shared" si="54"/>
        <v>0</v>
      </c>
      <c r="R110" s="125">
        <f t="shared" si="54"/>
        <v>0</v>
      </c>
      <c r="S110" s="125">
        <f t="shared" si="54"/>
        <v>0</v>
      </c>
      <c r="T110" s="125">
        <f t="shared" si="54"/>
        <v>0</v>
      </c>
      <c r="U110" s="125">
        <f t="shared" si="54"/>
        <v>1000</v>
      </c>
      <c r="V110" s="125">
        <f t="shared" si="54"/>
        <v>0</v>
      </c>
      <c r="W110" s="125">
        <f t="shared" si="54"/>
        <v>1000</v>
      </c>
      <c r="X110" s="125">
        <f t="shared" si="54"/>
        <v>1000</v>
      </c>
      <c r="Y110" s="125">
        <f t="shared" si="54"/>
        <v>0</v>
      </c>
      <c r="Z110" s="125">
        <f t="shared" si="54"/>
        <v>48000</v>
      </c>
      <c r="AA110" s="125">
        <f t="shared" si="54"/>
        <v>0</v>
      </c>
      <c r="AB110" s="125">
        <f t="shared" si="54"/>
        <v>48000</v>
      </c>
      <c r="AC110" s="125">
        <f t="shared" si="54"/>
        <v>48000</v>
      </c>
      <c r="AD110" s="125">
        <f t="shared" si="54"/>
        <v>0</v>
      </c>
      <c r="AE110" s="125">
        <f t="shared" si="54"/>
        <v>32911</v>
      </c>
      <c r="AF110" s="125">
        <f t="shared" si="54"/>
        <v>0</v>
      </c>
      <c r="AG110" s="125">
        <f t="shared" si="54"/>
        <v>32911</v>
      </c>
      <c r="AH110" s="125">
        <f t="shared" si="54"/>
        <v>32911</v>
      </c>
      <c r="AI110" s="125">
        <f t="shared" si="54"/>
        <v>0</v>
      </c>
      <c r="AJ110" s="125">
        <f t="shared" si="54"/>
        <v>72859</v>
      </c>
      <c r="AK110" s="125">
        <f t="shared" si="54"/>
        <v>0</v>
      </c>
      <c r="AL110" s="125">
        <f t="shared" si="54"/>
        <v>0</v>
      </c>
      <c r="AM110" s="125">
        <f t="shared" si="54"/>
        <v>0</v>
      </c>
      <c r="AN110" s="125">
        <f t="shared" si="54"/>
        <v>0</v>
      </c>
      <c r="AO110" s="156">
        <f t="shared" si="41"/>
        <v>81911</v>
      </c>
      <c r="AP110" s="158">
        <f t="shared" si="42"/>
        <v>72859</v>
      </c>
      <c r="AQ110" s="107"/>
      <c r="AS110" s="7"/>
      <c r="AT110" s="7"/>
      <c r="AU110" s="7"/>
      <c r="AV110" s="7"/>
    </row>
    <row r="111" spans="1:48" s="9" customFormat="1" ht="47.25" x14ac:dyDescent="0.25">
      <c r="A111" s="112">
        <v>1</v>
      </c>
      <c r="B111" s="113" t="s">
        <v>183</v>
      </c>
      <c r="C111" s="94" t="s">
        <v>37</v>
      </c>
      <c r="D111" s="94" t="s">
        <v>232</v>
      </c>
      <c r="E111" s="94">
        <v>2024</v>
      </c>
      <c r="F111" s="94">
        <v>2026</v>
      </c>
      <c r="G111" s="94" t="s">
        <v>278</v>
      </c>
      <c r="H111" s="108" t="s">
        <v>416</v>
      </c>
      <c r="I111" s="122">
        <v>90000</v>
      </c>
      <c r="J111" s="122">
        <v>90000</v>
      </c>
      <c r="K111" s="122"/>
      <c r="L111" s="122"/>
      <c r="M111" s="122">
        <v>50240</v>
      </c>
      <c r="N111" s="122"/>
      <c r="O111" s="122"/>
      <c r="P111" s="19"/>
      <c r="Q111" s="19"/>
      <c r="R111" s="19">
        <f t="shared" si="43"/>
        <v>0</v>
      </c>
      <c r="S111" s="19"/>
      <c r="T111" s="19"/>
      <c r="U111" s="19"/>
      <c r="V111" s="19"/>
      <c r="W111" s="19">
        <f t="shared" si="44"/>
        <v>0</v>
      </c>
      <c r="X111" s="19"/>
      <c r="Y111" s="19"/>
      <c r="Z111" s="19">
        <v>3000</v>
      </c>
      <c r="AA111" s="19"/>
      <c r="AB111" s="19">
        <f t="shared" si="53"/>
        <v>3000</v>
      </c>
      <c r="AC111" s="19">
        <v>3000</v>
      </c>
      <c r="AD111" s="19"/>
      <c r="AE111" s="160">
        <v>21000</v>
      </c>
      <c r="AF111" s="107"/>
      <c r="AG111" s="19">
        <v>21000</v>
      </c>
      <c r="AH111" s="19">
        <v>21000</v>
      </c>
      <c r="AI111" s="107"/>
      <c r="AJ111" s="19">
        <v>26240</v>
      </c>
      <c r="AK111" s="19"/>
      <c r="AL111" s="19"/>
      <c r="AM111" s="19"/>
      <c r="AN111" s="19"/>
      <c r="AO111" s="156">
        <f t="shared" si="41"/>
        <v>24000</v>
      </c>
      <c r="AP111" s="158">
        <f t="shared" si="42"/>
        <v>26240</v>
      </c>
      <c r="AQ111" s="107"/>
      <c r="AS111" s="7"/>
      <c r="AT111" s="7"/>
      <c r="AU111" s="7">
        <v>1</v>
      </c>
      <c r="AV111" s="7"/>
    </row>
    <row r="112" spans="1:48" s="9" customFormat="1" ht="47.25" x14ac:dyDescent="0.25">
      <c r="A112" s="112">
        <v>2</v>
      </c>
      <c r="B112" s="105" t="s">
        <v>184</v>
      </c>
      <c r="C112" s="94" t="s">
        <v>37</v>
      </c>
      <c r="D112" s="94" t="s">
        <v>239</v>
      </c>
      <c r="E112" s="94">
        <v>2023</v>
      </c>
      <c r="F112" s="94">
        <v>2026</v>
      </c>
      <c r="G112" s="94" t="s">
        <v>279</v>
      </c>
      <c r="H112" s="108" t="s">
        <v>328</v>
      </c>
      <c r="I112" s="122">
        <v>80000</v>
      </c>
      <c r="J112" s="122">
        <v>80000</v>
      </c>
      <c r="K112" s="122"/>
      <c r="L112" s="122"/>
      <c r="M112" s="122">
        <v>42530</v>
      </c>
      <c r="N112" s="122"/>
      <c r="O112" s="122"/>
      <c r="P112" s="19"/>
      <c r="Q112" s="19"/>
      <c r="R112" s="19">
        <f t="shared" si="43"/>
        <v>0</v>
      </c>
      <c r="S112" s="19"/>
      <c r="T112" s="19"/>
      <c r="U112" s="19">
        <v>500</v>
      </c>
      <c r="V112" s="19"/>
      <c r="W112" s="19">
        <f t="shared" si="44"/>
        <v>500</v>
      </c>
      <c r="X112" s="19">
        <v>500</v>
      </c>
      <c r="Y112" s="19"/>
      <c r="Z112" s="19">
        <v>20000</v>
      </c>
      <c r="AA112" s="19"/>
      <c r="AB112" s="19">
        <f t="shared" si="53"/>
        <v>20000</v>
      </c>
      <c r="AC112" s="19">
        <v>20000</v>
      </c>
      <c r="AD112" s="19"/>
      <c r="AE112" s="160">
        <v>10000</v>
      </c>
      <c r="AF112" s="107"/>
      <c r="AG112" s="19">
        <v>10000</v>
      </c>
      <c r="AH112" s="19">
        <v>10000</v>
      </c>
      <c r="AI112" s="107"/>
      <c r="AJ112" s="19">
        <v>12030</v>
      </c>
      <c r="AK112" s="19"/>
      <c r="AL112" s="19"/>
      <c r="AM112" s="19"/>
      <c r="AN112" s="19"/>
      <c r="AO112" s="156">
        <f t="shared" si="41"/>
        <v>30500</v>
      </c>
      <c r="AP112" s="158">
        <f t="shared" si="42"/>
        <v>12030</v>
      </c>
      <c r="AQ112" s="107"/>
      <c r="AS112" s="7"/>
      <c r="AT112" s="7"/>
      <c r="AU112" s="7">
        <v>1</v>
      </c>
      <c r="AV112" s="7"/>
    </row>
    <row r="113" spans="1:48" s="9" customFormat="1" ht="47.25" x14ac:dyDescent="0.25">
      <c r="A113" s="112">
        <v>3</v>
      </c>
      <c r="B113" s="113" t="s">
        <v>185</v>
      </c>
      <c r="C113" s="94" t="s">
        <v>37</v>
      </c>
      <c r="D113" s="94" t="s">
        <v>217</v>
      </c>
      <c r="E113" s="94">
        <v>2023</v>
      </c>
      <c r="F113" s="94">
        <v>2026</v>
      </c>
      <c r="G113" s="94" t="s">
        <v>280</v>
      </c>
      <c r="H113" s="108" t="s">
        <v>329</v>
      </c>
      <c r="I113" s="122">
        <v>85000</v>
      </c>
      <c r="J113" s="122">
        <v>85000</v>
      </c>
      <c r="K113" s="122"/>
      <c r="L113" s="122"/>
      <c r="M113" s="122">
        <v>62000</v>
      </c>
      <c r="N113" s="122"/>
      <c r="O113" s="122"/>
      <c r="P113" s="19"/>
      <c r="Q113" s="19"/>
      <c r="R113" s="19">
        <f t="shared" si="43"/>
        <v>0</v>
      </c>
      <c r="S113" s="19"/>
      <c r="T113" s="19"/>
      <c r="U113" s="19">
        <v>500</v>
      </c>
      <c r="V113" s="19"/>
      <c r="W113" s="19">
        <f t="shared" si="44"/>
        <v>500</v>
      </c>
      <c r="X113" s="19">
        <v>500</v>
      </c>
      <c r="Y113" s="19"/>
      <c r="Z113" s="19">
        <v>25000</v>
      </c>
      <c r="AA113" s="19"/>
      <c r="AB113" s="19">
        <f t="shared" si="53"/>
        <v>25000</v>
      </c>
      <c r="AC113" s="19">
        <v>25000</v>
      </c>
      <c r="AD113" s="19"/>
      <c r="AE113" s="19">
        <v>1911</v>
      </c>
      <c r="AF113" s="107"/>
      <c r="AG113" s="19">
        <v>1911</v>
      </c>
      <c r="AH113" s="19">
        <v>1911</v>
      </c>
      <c r="AI113" s="107"/>
      <c r="AJ113" s="19">
        <v>34589</v>
      </c>
      <c r="AK113" s="19"/>
      <c r="AL113" s="19"/>
      <c r="AM113" s="19"/>
      <c r="AN113" s="19"/>
      <c r="AO113" s="156">
        <f t="shared" si="41"/>
        <v>27411</v>
      </c>
      <c r="AP113" s="158">
        <f t="shared" si="42"/>
        <v>34589</v>
      </c>
      <c r="AQ113" s="107"/>
      <c r="AS113" s="7"/>
      <c r="AT113" s="7"/>
      <c r="AU113" s="7">
        <v>1</v>
      </c>
      <c r="AV113" s="7"/>
    </row>
    <row r="114" spans="1:48" s="6" customFormat="1" ht="31.5" x14ac:dyDescent="0.25">
      <c r="A114" s="98" t="s">
        <v>344</v>
      </c>
      <c r="B114" s="99" t="s">
        <v>95</v>
      </c>
      <c r="C114" s="101"/>
      <c r="D114" s="101"/>
      <c r="E114" s="101"/>
      <c r="F114" s="101"/>
      <c r="G114" s="101"/>
      <c r="H114" s="119"/>
      <c r="I114" s="121">
        <f t="shared" ref="I114:AN114" si="55">SUM(I115:I115)</f>
        <v>0</v>
      </c>
      <c r="J114" s="121">
        <f t="shared" si="55"/>
        <v>0</v>
      </c>
      <c r="K114" s="121">
        <f t="shared" si="55"/>
        <v>0</v>
      </c>
      <c r="L114" s="121">
        <f t="shared" si="55"/>
        <v>0</v>
      </c>
      <c r="M114" s="121">
        <f t="shared" si="55"/>
        <v>0</v>
      </c>
      <c r="N114" s="121">
        <f t="shared" si="55"/>
        <v>0</v>
      </c>
      <c r="O114" s="121">
        <f t="shared" si="55"/>
        <v>0</v>
      </c>
      <c r="P114" s="121">
        <f t="shared" si="55"/>
        <v>0</v>
      </c>
      <c r="Q114" s="121">
        <f t="shared" si="55"/>
        <v>0</v>
      </c>
      <c r="R114" s="121">
        <f t="shared" si="55"/>
        <v>0</v>
      </c>
      <c r="S114" s="121">
        <f t="shared" si="55"/>
        <v>0</v>
      </c>
      <c r="T114" s="121">
        <f t="shared" si="55"/>
        <v>0</v>
      </c>
      <c r="U114" s="121">
        <f t="shared" si="55"/>
        <v>0</v>
      </c>
      <c r="V114" s="121">
        <f t="shared" si="55"/>
        <v>0</v>
      </c>
      <c r="W114" s="121">
        <f t="shared" si="55"/>
        <v>0</v>
      </c>
      <c r="X114" s="121">
        <f t="shared" si="55"/>
        <v>0</v>
      </c>
      <c r="Y114" s="121">
        <f t="shared" si="55"/>
        <v>0</v>
      </c>
      <c r="Z114" s="121">
        <f t="shared" si="55"/>
        <v>0</v>
      </c>
      <c r="AA114" s="121">
        <f t="shared" si="55"/>
        <v>0</v>
      </c>
      <c r="AB114" s="121">
        <f t="shared" si="55"/>
        <v>0</v>
      </c>
      <c r="AC114" s="121">
        <f t="shared" si="55"/>
        <v>0</v>
      </c>
      <c r="AD114" s="121">
        <f t="shared" si="55"/>
        <v>0</v>
      </c>
      <c r="AE114" s="121">
        <f t="shared" si="55"/>
        <v>0</v>
      </c>
      <c r="AF114" s="121">
        <f t="shared" si="55"/>
        <v>0</v>
      </c>
      <c r="AG114" s="121">
        <f t="shared" si="55"/>
        <v>0</v>
      </c>
      <c r="AH114" s="121">
        <f t="shared" si="55"/>
        <v>0</v>
      </c>
      <c r="AI114" s="121">
        <f t="shared" si="55"/>
        <v>0</v>
      </c>
      <c r="AJ114" s="121">
        <f t="shared" si="55"/>
        <v>0</v>
      </c>
      <c r="AK114" s="121">
        <f t="shared" si="55"/>
        <v>0</v>
      </c>
      <c r="AL114" s="121">
        <f t="shared" si="55"/>
        <v>0</v>
      </c>
      <c r="AM114" s="121">
        <f t="shared" si="55"/>
        <v>0</v>
      </c>
      <c r="AN114" s="121">
        <f t="shared" si="55"/>
        <v>0</v>
      </c>
      <c r="AO114" s="156">
        <f t="shared" si="41"/>
        <v>0</v>
      </c>
      <c r="AP114" s="158">
        <f t="shared" si="42"/>
        <v>0</v>
      </c>
      <c r="AQ114" s="95"/>
      <c r="AS114" s="5"/>
      <c r="AT114" s="5"/>
      <c r="AU114" s="5"/>
      <c r="AV114" s="5"/>
    </row>
    <row r="115" spans="1:48" s="110" customFormat="1" ht="18.75" x14ac:dyDescent="0.25">
      <c r="A115" s="127"/>
      <c r="B115" s="128"/>
      <c r="C115" s="25"/>
      <c r="D115" s="25"/>
      <c r="E115" s="25"/>
      <c r="F115" s="25"/>
      <c r="G115" s="25"/>
      <c r="H115" s="129"/>
      <c r="I115" s="130"/>
      <c r="J115" s="130"/>
      <c r="K115" s="130"/>
      <c r="L115" s="130"/>
      <c r="M115" s="130"/>
      <c r="N115" s="130"/>
      <c r="O115" s="130"/>
      <c r="P115" s="26"/>
      <c r="Q115" s="26"/>
      <c r="R115" s="26"/>
      <c r="S115" s="26"/>
      <c r="T115" s="26"/>
      <c r="U115" s="26"/>
      <c r="V115" s="26"/>
      <c r="W115" s="26"/>
      <c r="X115" s="26"/>
      <c r="Y115" s="26"/>
      <c r="Z115" s="26"/>
      <c r="AA115" s="26"/>
      <c r="AB115" s="26"/>
      <c r="AC115" s="26"/>
      <c r="AD115" s="26"/>
      <c r="AE115" s="26"/>
      <c r="AF115" s="109"/>
      <c r="AG115" s="26"/>
      <c r="AH115" s="26"/>
      <c r="AI115" s="109"/>
      <c r="AJ115" s="26"/>
      <c r="AK115" s="26"/>
      <c r="AL115" s="26"/>
      <c r="AM115" s="26"/>
      <c r="AN115" s="26"/>
      <c r="AO115" s="156">
        <f t="shared" si="41"/>
        <v>0</v>
      </c>
      <c r="AP115" s="158">
        <f t="shared" si="42"/>
        <v>0</v>
      </c>
      <c r="AQ115" s="27"/>
      <c r="AS115" s="28"/>
      <c r="AT115" s="28"/>
      <c r="AU115" s="28"/>
      <c r="AV115" s="28"/>
    </row>
    <row r="116" spans="1:48" s="9" customFormat="1" ht="18.75" x14ac:dyDescent="0.25">
      <c r="A116" s="98" t="s">
        <v>352</v>
      </c>
      <c r="B116" s="99" t="s">
        <v>186</v>
      </c>
      <c r="C116" s="94"/>
      <c r="D116" s="94"/>
      <c r="E116" s="94"/>
      <c r="F116" s="94"/>
      <c r="G116" s="94"/>
      <c r="H116" s="119"/>
      <c r="I116" s="121">
        <f>I117</f>
        <v>90000</v>
      </c>
      <c r="J116" s="121">
        <f t="shared" ref="J116:AN117" si="56">J117</f>
        <v>90000</v>
      </c>
      <c r="K116" s="121">
        <f t="shared" si="56"/>
        <v>40000</v>
      </c>
      <c r="L116" s="121">
        <f t="shared" si="56"/>
        <v>40000</v>
      </c>
      <c r="M116" s="121">
        <f t="shared" si="56"/>
        <v>39911</v>
      </c>
      <c r="N116" s="121">
        <f t="shared" si="56"/>
        <v>0</v>
      </c>
      <c r="O116" s="121">
        <f t="shared" si="56"/>
        <v>0</v>
      </c>
      <c r="P116" s="121">
        <f t="shared" si="56"/>
        <v>20000</v>
      </c>
      <c r="Q116" s="121">
        <f t="shared" si="56"/>
        <v>0</v>
      </c>
      <c r="R116" s="121">
        <f t="shared" si="56"/>
        <v>20000</v>
      </c>
      <c r="S116" s="121">
        <f t="shared" si="56"/>
        <v>20000</v>
      </c>
      <c r="T116" s="121">
        <f t="shared" si="56"/>
        <v>0</v>
      </c>
      <c r="U116" s="121">
        <f t="shared" si="56"/>
        <v>19911</v>
      </c>
      <c r="V116" s="121">
        <f t="shared" si="56"/>
        <v>377</v>
      </c>
      <c r="W116" s="121">
        <f t="shared" si="56"/>
        <v>18580.90324</v>
      </c>
      <c r="X116" s="121">
        <f t="shared" si="56"/>
        <v>18440.97424</v>
      </c>
      <c r="Y116" s="121">
        <f t="shared" si="56"/>
        <v>139.929</v>
      </c>
      <c r="Z116" s="121">
        <f t="shared" si="56"/>
        <v>0</v>
      </c>
      <c r="AA116" s="121">
        <f t="shared" si="56"/>
        <v>0</v>
      </c>
      <c r="AB116" s="121">
        <f t="shared" si="56"/>
        <v>0</v>
      </c>
      <c r="AC116" s="121">
        <f t="shared" si="56"/>
        <v>0</v>
      </c>
      <c r="AD116" s="121">
        <f t="shared" si="56"/>
        <v>0</v>
      </c>
      <c r="AE116" s="121">
        <f t="shared" si="56"/>
        <v>0</v>
      </c>
      <c r="AF116" s="121">
        <f t="shared" si="56"/>
        <v>0</v>
      </c>
      <c r="AG116" s="121">
        <f t="shared" si="56"/>
        <v>0</v>
      </c>
      <c r="AH116" s="121">
        <f t="shared" si="56"/>
        <v>0</v>
      </c>
      <c r="AI116" s="121">
        <f t="shared" si="56"/>
        <v>0</v>
      </c>
      <c r="AJ116" s="121">
        <f t="shared" si="56"/>
        <v>0</v>
      </c>
      <c r="AK116" s="121">
        <f t="shared" si="56"/>
        <v>0</v>
      </c>
      <c r="AL116" s="121">
        <f t="shared" si="56"/>
        <v>0</v>
      </c>
      <c r="AM116" s="121">
        <f t="shared" si="56"/>
        <v>0</v>
      </c>
      <c r="AN116" s="121">
        <f t="shared" si="56"/>
        <v>0</v>
      </c>
      <c r="AO116" s="156">
        <f t="shared" si="41"/>
        <v>39911</v>
      </c>
      <c r="AP116" s="158">
        <f t="shared" si="42"/>
        <v>0</v>
      </c>
      <c r="AQ116" s="107"/>
      <c r="AS116" s="7"/>
      <c r="AT116" s="7"/>
      <c r="AU116" s="7"/>
      <c r="AV116" s="7"/>
    </row>
    <row r="117" spans="1:48" s="9" customFormat="1" ht="47.25" x14ac:dyDescent="0.25">
      <c r="A117" s="98" t="s">
        <v>114</v>
      </c>
      <c r="B117" s="99" t="s">
        <v>34</v>
      </c>
      <c r="C117" s="94"/>
      <c r="D117" s="94"/>
      <c r="E117" s="94"/>
      <c r="F117" s="94"/>
      <c r="G117" s="94"/>
      <c r="H117" s="119"/>
      <c r="I117" s="121">
        <f>I118</f>
        <v>90000</v>
      </c>
      <c r="J117" s="121">
        <f t="shared" si="56"/>
        <v>90000</v>
      </c>
      <c r="K117" s="121">
        <f t="shared" si="56"/>
        <v>40000</v>
      </c>
      <c r="L117" s="121">
        <f t="shared" si="56"/>
        <v>40000</v>
      </c>
      <c r="M117" s="121">
        <f t="shared" si="56"/>
        <v>39911</v>
      </c>
      <c r="N117" s="121">
        <f t="shared" si="56"/>
        <v>0</v>
      </c>
      <c r="O117" s="121">
        <f t="shared" si="56"/>
        <v>0</v>
      </c>
      <c r="P117" s="121">
        <f t="shared" si="56"/>
        <v>20000</v>
      </c>
      <c r="Q117" s="121">
        <f t="shared" si="56"/>
        <v>0</v>
      </c>
      <c r="R117" s="121">
        <f t="shared" si="56"/>
        <v>20000</v>
      </c>
      <c r="S117" s="121">
        <f t="shared" si="56"/>
        <v>20000</v>
      </c>
      <c r="T117" s="121">
        <f t="shared" si="56"/>
        <v>0</v>
      </c>
      <c r="U117" s="121">
        <f t="shared" si="56"/>
        <v>19911</v>
      </c>
      <c r="V117" s="121">
        <f t="shared" si="56"/>
        <v>377</v>
      </c>
      <c r="W117" s="121">
        <f t="shared" si="56"/>
        <v>18580.90324</v>
      </c>
      <c r="X117" s="121">
        <f t="shared" si="56"/>
        <v>18440.97424</v>
      </c>
      <c r="Y117" s="121">
        <f t="shared" si="56"/>
        <v>139.929</v>
      </c>
      <c r="Z117" s="121">
        <f t="shared" si="56"/>
        <v>0</v>
      </c>
      <c r="AA117" s="121">
        <f t="shared" si="56"/>
        <v>0</v>
      </c>
      <c r="AB117" s="121">
        <f t="shared" si="56"/>
        <v>0</v>
      </c>
      <c r="AC117" s="121">
        <f t="shared" si="56"/>
        <v>0</v>
      </c>
      <c r="AD117" s="121">
        <f t="shared" si="56"/>
        <v>0</v>
      </c>
      <c r="AE117" s="121">
        <f t="shared" si="56"/>
        <v>0</v>
      </c>
      <c r="AF117" s="121">
        <f t="shared" si="56"/>
        <v>0</v>
      </c>
      <c r="AG117" s="121">
        <f t="shared" si="56"/>
        <v>0</v>
      </c>
      <c r="AH117" s="121">
        <f t="shared" si="56"/>
        <v>0</v>
      </c>
      <c r="AI117" s="121">
        <f t="shared" si="56"/>
        <v>0</v>
      </c>
      <c r="AJ117" s="121">
        <f t="shared" si="56"/>
        <v>0</v>
      </c>
      <c r="AK117" s="121">
        <f t="shared" si="56"/>
        <v>0</v>
      </c>
      <c r="AL117" s="121">
        <f t="shared" si="56"/>
        <v>0</v>
      </c>
      <c r="AM117" s="121">
        <f t="shared" si="56"/>
        <v>0</v>
      </c>
      <c r="AN117" s="121">
        <f t="shared" si="56"/>
        <v>0</v>
      </c>
      <c r="AO117" s="156">
        <f t="shared" si="41"/>
        <v>39911</v>
      </c>
      <c r="AP117" s="158">
        <f t="shared" si="42"/>
        <v>0</v>
      </c>
      <c r="AQ117" s="107"/>
      <c r="AS117" s="7"/>
      <c r="AT117" s="7"/>
      <c r="AU117" s="7"/>
      <c r="AV117" s="7"/>
    </row>
    <row r="118" spans="1:48" s="9" customFormat="1" ht="76.5" x14ac:dyDescent="0.25">
      <c r="A118" s="112">
        <v>1</v>
      </c>
      <c r="B118" s="113" t="s">
        <v>187</v>
      </c>
      <c r="C118" s="94" t="s">
        <v>37</v>
      </c>
      <c r="D118" s="94" t="s">
        <v>240</v>
      </c>
      <c r="E118" s="94">
        <v>2018</v>
      </c>
      <c r="F118" s="94">
        <v>2022</v>
      </c>
      <c r="G118" s="141" t="s">
        <v>281</v>
      </c>
      <c r="H118" s="108" t="s">
        <v>330</v>
      </c>
      <c r="I118" s="122">
        <v>90000</v>
      </c>
      <c r="J118" s="122">
        <v>90000</v>
      </c>
      <c r="K118" s="122">
        <v>40000</v>
      </c>
      <c r="L118" s="122">
        <v>40000</v>
      </c>
      <c r="M118" s="122">
        <v>39911</v>
      </c>
      <c r="N118" s="122"/>
      <c r="O118" s="123"/>
      <c r="P118" s="19">
        <v>20000</v>
      </c>
      <c r="Q118" s="19"/>
      <c r="R118" s="19">
        <f t="shared" si="43"/>
        <v>20000</v>
      </c>
      <c r="S118" s="19">
        <v>20000</v>
      </c>
      <c r="T118" s="19"/>
      <c r="U118" s="19">
        <v>19911</v>
      </c>
      <c r="V118" s="19">
        <v>377</v>
      </c>
      <c r="W118" s="19">
        <f t="shared" si="44"/>
        <v>18580.90324</v>
      </c>
      <c r="X118" s="19">
        <v>18440.97424</v>
      </c>
      <c r="Y118" s="19">
        <v>139.929</v>
      </c>
      <c r="Z118" s="19"/>
      <c r="AA118" s="19"/>
      <c r="AB118" s="19">
        <f>AC118+AD118</f>
        <v>0</v>
      </c>
      <c r="AC118" s="19"/>
      <c r="AD118" s="19"/>
      <c r="AE118" s="19"/>
      <c r="AF118" s="107"/>
      <c r="AG118" s="107"/>
      <c r="AH118" s="107"/>
      <c r="AI118" s="107"/>
      <c r="AJ118" s="107"/>
      <c r="AK118" s="107"/>
      <c r="AL118" s="107"/>
      <c r="AM118" s="107"/>
      <c r="AN118" s="107"/>
      <c r="AO118" s="156">
        <f t="shared" si="41"/>
        <v>39911</v>
      </c>
      <c r="AP118" s="158">
        <f t="shared" si="42"/>
        <v>0</v>
      </c>
      <c r="AQ118" s="107"/>
      <c r="AS118" s="7">
        <v>1</v>
      </c>
      <c r="AT118" s="7"/>
      <c r="AU118" s="7"/>
      <c r="AV118" s="7"/>
    </row>
    <row r="119" spans="1:48" s="9" customFormat="1" ht="18.75" x14ac:dyDescent="0.25">
      <c r="A119" s="98" t="s">
        <v>353</v>
      </c>
      <c r="B119" s="99" t="s">
        <v>188</v>
      </c>
      <c r="C119" s="94"/>
      <c r="D119" s="94"/>
      <c r="E119" s="94"/>
      <c r="F119" s="94"/>
      <c r="G119" s="94"/>
      <c r="H119" s="119"/>
      <c r="I119" s="121">
        <f>I120+I122</f>
        <v>105000</v>
      </c>
      <c r="J119" s="121">
        <f t="shared" ref="J119:AN119" si="57">J120+J122</f>
        <v>83000</v>
      </c>
      <c r="K119" s="121">
        <f t="shared" si="57"/>
        <v>18000</v>
      </c>
      <c r="L119" s="121">
        <f t="shared" si="57"/>
        <v>0</v>
      </c>
      <c r="M119" s="121">
        <f t="shared" si="57"/>
        <v>83000</v>
      </c>
      <c r="N119" s="121">
        <f t="shared" si="57"/>
        <v>0</v>
      </c>
      <c r="O119" s="121">
        <f t="shared" si="57"/>
        <v>0</v>
      </c>
      <c r="P119" s="121">
        <f t="shared" si="57"/>
        <v>23300</v>
      </c>
      <c r="Q119" s="121">
        <f t="shared" si="57"/>
        <v>0</v>
      </c>
      <c r="R119" s="121">
        <f t="shared" si="57"/>
        <v>22301.281326</v>
      </c>
      <c r="S119" s="121">
        <f t="shared" si="57"/>
        <v>22301.281326</v>
      </c>
      <c r="T119" s="121">
        <f t="shared" si="57"/>
        <v>0</v>
      </c>
      <c r="U119" s="121">
        <f t="shared" si="57"/>
        <v>9000</v>
      </c>
      <c r="V119" s="121">
        <f t="shared" si="57"/>
        <v>0</v>
      </c>
      <c r="W119" s="121">
        <f t="shared" si="57"/>
        <v>8992.4280639999997</v>
      </c>
      <c r="X119" s="121">
        <f t="shared" si="57"/>
        <v>8992.4280639999997</v>
      </c>
      <c r="Y119" s="121">
        <f t="shared" si="57"/>
        <v>0</v>
      </c>
      <c r="Z119" s="121">
        <f t="shared" si="57"/>
        <v>30728</v>
      </c>
      <c r="AA119" s="121">
        <f t="shared" si="57"/>
        <v>0</v>
      </c>
      <c r="AB119" s="121">
        <f t="shared" si="57"/>
        <v>30728</v>
      </c>
      <c r="AC119" s="121">
        <f t="shared" si="57"/>
        <v>30728</v>
      </c>
      <c r="AD119" s="121">
        <f t="shared" si="57"/>
        <v>0</v>
      </c>
      <c r="AE119" s="121">
        <f t="shared" si="57"/>
        <v>18292</v>
      </c>
      <c r="AF119" s="121">
        <f t="shared" si="57"/>
        <v>0</v>
      </c>
      <c r="AG119" s="121">
        <f t="shared" si="57"/>
        <v>18292</v>
      </c>
      <c r="AH119" s="121">
        <f t="shared" si="57"/>
        <v>18292</v>
      </c>
      <c r="AI119" s="121">
        <f t="shared" si="57"/>
        <v>0</v>
      </c>
      <c r="AJ119" s="121">
        <f t="shared" si="57"/>
        <v>0</v>
      </c>
      <c r="AK119" s="121">
        <f t="shared" si="57"/>
        <v>0</v>
      </c>
      <c r="AL119" s="121">
        <f t="shared" si="57"/>
        <v>0</v>
      </c>
      <c r="AM119" s="121">
        <f t="shared" si="57"/>
        <v>0</v>
      </c>
      <c r="AN119" s="121">
        <f t="shared" si="57"/>
        <v>0</v>
      </c>
      <c r="AO119" s="156">
        <f t="shared" si="41"/>
        <v>81320</v>
      </c>
      <c r="AP119" s="158">
        <f t="shared" si="42"/>
        <v>1680</v>
      </c>
      <c r="AQ119" s="107"/>
      <c r="AS119" s="7"/>
      <c r="AT119" s="7"/>
      <c r="AU119" s="7"/>
      <c r="AV119" s="7"/>
    </row>
    <row r="120" spans="1:48" s="9" customFormat="1" ht="47.25" x14ac:dyDescent="0.25">
      <c r="A120" s="98" t="s">
        <v>114</v>
      </c>
      <c r="B120" s="99" t="s">
        <v>34</v>
      </c>
      <c r="C120" s="94"/>
      <c r="D120" s="94"/>
      <c r="E120" s="94"/>
      <c r="F120" s="94"/>
      <c r="G120" s="94"/>
      <c r="H120" s="119"/>
      <c r="I120" s="121">
        <f>I121</f>
        <v>45000</v>
      </c>
      <c r="J120" s="121">
        <f t="shared" ref="J120:AN120" si="58">J121</f>
        <v>23000</v>
      </c>
      <c r="K120" s="121">
        <f t="shared" si="58"/>
        <v>18000</v>
      </c>
      <c r="L120" s="121">
        <f t="shared" si="58"/>
        <v>0</v>
      </c>
      <c r="M120" s="121">
        <f t="shared" si="58"/>
        <v>23000</v>
      </c>
      <c r="N120" s="121">
        <f t="shared" si="58"/>
        <v>0</v>
      </c>
      <c r="O120" s="121">
        <f t="shared" si="58"/>
        <v>0</v>
      </c>
      <c r="P120" s="121">
        <f t="shared" si="58"/>
        <v>23000</v>
      </c>
      <c r="Q120" s="121">
        <f t="shared" si="58"/>
        <v>0</v>
      </c>
      <c r="R120" s="121">
        <f t="shared" si="58"/>
        <v>22001.281326</v>
      </c>
      <c r="S120" s="121">
        <f t="shared" si="58"/>
        <v>22001.281326</v>
      </c>
      <c r="T120" s="121">
        <f t="shared" si="58"/>
        <v>0</v>
      </c>
      <c r="U120" s="121">
        <f t="shared" si="58"/>
        <v>0</v>
      </c>
      <c r="V120" s="121">
        <f t="shared" si="58"/>
        <v>0</v>
      </c>
      <c r="W120" s="121">
        <f t="shared" si="58"/>
        <v>0</v>
      </c>
      <c r="X120" s="121">
        <f t="shared" si="58"/>
        <v>0</v>
      </c>
      <c r="Y120" s="121">
        <f t="shared" si="58"/>
        <v>0</v>
      </c>
      <c r="Z120" s="121">
        <f t="shared" si="58"/>
        <v>0</v>
      </c>
      <c r="AA120" s="121">
        <f t="shared" si="58"/>
        <v>0</v>
      </c>
      <c r="AB120" s="121">
        <f t="shared" si="58"/>
        <v>0</v>
      </c>
      <c r="AC120" s="121">
        <f t="shared" si="58"/>
        <v>0</v>
      </c>
      <c r="AD120" s="121">
        <f t="shared" si="58"/>
        <v>0</v>
      </c>
      <c r="AE120" s="121">
        <f t="shared" si="58"/>
        <v>0</v>
      </c>
      <c r="AF120" s="121">
        <f t="shared" si="58"/>
        <v>0</v>
      </c>
      <c r="AG120" s="121">
        <f t="shared" si="58"/>
        <v>0</v>
      </c>
      <c r="AH120" s="121">
        <f t="shared" si="58"/>
        <v>0</v>
      </c>
      <c r="AI120" s="121">
        <f t="shared" si="58"/>
        <v>0</v>
      </c>
      <c r="AJ120" s="121">
        <f t="shared" si="58"/>
        <v>0</v>
      </c>
      <c r="AK120" s="121">
        <f t="shared" si="58"/>
        <v>0</v>
      </c>
      <c r="AL120" s="121">
        <f t="shared" si="58"/>
        <v>0</v>
      </c>
      <c r="AM120" s="121">
        <f t="shared" si="58"/>
        <v>0</v>
      </c>
      <c r="AN120" s="121">
        <f t="shared" si="58"/>
        <v>0</v>
      </c>
      <c r="AO120" s="156">
        <f t="shared" si="41"/>
        <v>23000</v>
      </c>
      <c r="AP120" s="158">
        <f t="shared" si="42"/>
        <v>0</v>
      </c>
      <c r="AQ120" s="107"/>
      <c r="AS120" s="7"/>
      <c r="AT120" s="7"/>
      <c r="AU120" s="7"/>
      <c r="AV120" s="7"/>
    </row>
    <row r="121" spans="1:48" s="9" customFormat="1" ht="127.5" x14ac:dyDescent="0.25">
      <c r="A121" s="112">
        <v>1</v>
      </c>
      <c r="B121" s="113" t="s">
        <v>189</v>
      </c>
      <c r="C121" s="94" t="s">
        <v>37</v>
      </c>
      <c r="D121" s="94"/>
      <c r="E121" s="94">
        <v>2017</v>
      </c>
      <c r="F121" s="94">
        <v>2021</v>
      </c>
      <c r="G121" s="94"/>
      <c r="H121" s="108" t="s">
        <v>331</v>
      </c>
      <c r="I121" s="122">
        <v>45000</v>
      </c>
      <c r="J121" s="122">
        <v>23000</v>
      </c>
      <c r="K121" s="122">
        <v>18000</v>
      </c>
      <c r="L121" s="122"/>
      <c r="M121" s="122">
        <v>23000</v>
      </c>
      <c r="N121" s="122"/>
      <c r="O121" s="123"/>
      <c r="P121" s="19">
        <v>23000</v>
      </c>
      <c r="Q121" s="19"/>
      <c r="R121" s="19">
        <f t="shared" si="43"/>
        <v>22001.281326</v>
      </c>
      <c r="S121" s="19">
        <v>22001.281326</v>
      </c>
      <c r="T121" s="19"/>
      <c r="U121" s="19"/>
      <c r="V121" s="19"/>
      <c r="W121" s="19">
        <f t="shared" si="44"/>
        <v>0</v>
      </c>
      <c r="X121" s="19"/>
      <c r="Y121" s="19"/>
      <c r="Z121" s="19"/>
      <c r="AA121" s="19"/>
      <c r="AB121" s="19">
        <f>AC121+AD121</f>
        <v>0</v>
      </c>
      <c r="AC121" s="19"/>
      <c r="AD121" s="19"/>
      <c r="AE121" s="19"/>
      <c r="AF121" s="107"/>
      <c r="AG121" s="107"/>
      <c r="AH121" s="107"/>
      <c r="AI121" s="107"/>
      <c r="AJ121" s="107"/>
      <c r="AK121" s="107"/>
      <c r="AL121" s="107"/>
      <c r="AM121" s="107"/>
      <c r="AN121" s="107"/>
      <c r="AO121" s="156">
        <f t="shared" si="41"/>
        <v>23000</v>
      </c>
      <c r="AP121" s="158">
        <f t="shared" si="42"/>
        <v>0</v>
      </c>
      <c r="AQ121" s="107"/>
      <c r="AS121" s="7">
        <v>1</v>
      </c>
      <c r="AT121" s="7"/>
      <c r="AU121" s="7"/>
      <c r="AV121" s="7"/>
    </row>
    <row r="122" spans="1:48" s="9" customFormat="1" ht="31.5" x14ac:dyDescent="0.25">
      <c r="A122" s="98" t="s">
        <v>116</v>
      </c>
      <c r="B122" s="99" t="s">
        <v>35</v>
      </c>
      <c r="C122" s="94"/>
      <c r="D122" s="94"/>
      <c r="E122" s="94"/>
      <c r="F122" s="94"/>
      <c r="G122" s="94"/>
      <c r="H122" s="119"/>
      <c r="I122" s="121">
        <f>SUM(I124:I124)</f>
        <v>60000</v>
      </c>
      <c r="J122" s="121">
        <f t="shared" ref="J122:AN122" si="59">SUM(J124:J124)</f>
        <v>60000</v>
      </c>
      <c r="K122" s="121">
        <f t="shared" si="59"/>
        <v>0</v>
      </c>
      <c r="L122" s="121">
        <f t="shared" si="59"/>
        <v>0</v>
      </c>
      <c r="M122" s="121">
        <f t="shared" si="59"/>
        <v>60000</v>
      </c>
      <c r="N122" s="121">
        <f t="shared" si="59"/>
        <v>0</v>
      </c>
      <c r="O122" s="121">
        <f t="shared" si="59"/>
        <v>0</v>
      </c>
      <c r="P122" s="121">
        <f t="shared" si="59"/>
        <v>300</v>
      </c>
      <c r="Q122" s="121">
        <f t="shared" si="59"/>
        <v>0</v>
      </c>
      <c r="R122" s="121">
        <f t="shared" si="59"/>
        <v>300</v>
      </c>
      <c r="S122" s="121">
        <f t="shared" si="59"/>
        <v>300</v>
      </c>
      <c r="T122" s="121">
        <f t="shared" si="59"/>
        <v>0</v>
      </c>
      <c r="U122" s="121">
        <f t="shared" si="59"/>
        <v>9000</v>
      </c>
      <c r="V122" s="121">
        <f t="shared" si="59"/>
        <v>0</v>
      </c>
      <c r="W122" s="121">
        <f t="shared" si="59"/>
        <v>8992.4280639999997</v>
      </c>
      <c r="X122" s="121">
        <f t="shared" si="59"/>
        <v>8992.4280639999997</v>
      </c>
      <c r="Y122" s="121">
        <f t="shared" si="59"/>
        <v>0</v>
      </c>
      <c r="Z122" s="121">
        <f t="shared" si="59"/>
        <v>30728</v>
      </c>
      <c r="AA122" s="121">
        <f t="shared" si="59"/>
        <v>0</v>
      </c>
      <c r="AB122" s="121">
        <f t="shared" si="59"/>
        <v>30728</v>
      </c>
      <c r="AC122" s="121">
        <f t="shared" si="59"/>
        <v>30728</v>
      </c>
      <c r="AD122" s="121">
        <f t="shared" si="59"/>
        <v>0</v>
      </c>
      <c r="AE122" s="121">
        <f t="shared" si="59"/>
        <v>18292</v>
      </c>
      <c r="AF122" s="121">
        <f t="shared" si="59"/>
        <v>0</v>
      </c>
      <c r="AG122" s="121">
        <f t="shared" si="59"/>
        <v>18292</v>
      </c>
      <c r="AH122" s="121">
        <f t="shared" si="59"/>
        <v>18292</v>
      </c>
      <c r="AI122" s="121">
        <f t="shared" si="59"/>
        <v>0</v>
      </c>
      <c r="AJ122" s="121">
        <f t="shared" si="59"/>
        <v>0</v>
      </c>
      <c r="AK122" s="121">
        <f t="shared" si="59"/>
        <v>0</v>
      </c>
      <c r="AL122" s="121">
        <f t="shared" si="59"/>
        <v>0</v>
      </c>
      <c r="AM122" s="121">
        <f t="shared" si="59"/>
        <v>0</v>
      </c>
      <c r="AN122" s="121">
        <f t="shared" si="59"/>
        <v>0</v>
      </c>
      <c r="AO122" s="156">
        <f t="shared" si="41"/>
        <v>58320</v>
      </c>
      <c r="AP122" s="158">
        <f t="shared" si="42"/>
        <v>1680</v>
      </c>
      <c r="AQ122" s="107"/>
      <c r="AS122" s="7"/>
      <c r="AT122" s="7"/>
      <c r="AU122" s="7"/>
      <c r="AV122" s="7"/>
    </row>
    <row r="123" spans="1:48" s="9" customFormat="1" ht="47.25" x14ac:dyDescent="0.25">
      <c r="A123" s="102" t="s">
        <v>92</v>
      </c>
      <c r="B123" s="103" t="s">
        <v>117</v>
      </c>
      <c r="C123" s="94"/>
      <c r="D123" s="94"/>
      <c r="E123" s="94"/>
      <c r="F123" s="94"/>
      <c r="G123" s="94"/>
      <c r="H123" s="124"/>
      <c r="I123" s="125">
        <f>I124</f>
        <v>60000</v>
      </c>
      <c r="J123" s="125">
        <f t="shared" ref="J123:AN123" si="60">J124</f>
        <v>60000</v>
      </c>
      <c r="K123" s="125">
        <f t="shared" si="60"/>
        <v>0</v>
      </c>
      <c r="L123" s="125">
        <f t="shared" si="60"/>
        <v>0</v>
      </c>
      <c r="M123" s="125">
        <f t="shared" si="60"/>
        <v>60000</v>
      </c>
      <c r="N123" s="125">
        <f t="shared" si="60"/>
        <v>0</v>
      </c>
      <c r="O123" s="125">
        <f t="shared" si="60"/>
        <v>0</v>
      </c>
      <c r="P123" s="125">
        <f t="shared" si="60"/>
        <v>300</v>
      </c>
      <c r="Q123" s="125">
        <f t="shared" si="60"/>
        <v>0</v>
      </c>
      <c r="R123" s="125">
        <f t="shared" si="60"/>
        <v>300</v>
      </c>
      <c r="S123" s="125">
        <f t="shared" si="60"/>
        <v>300</v>
      </c>
      <c r="T123" s="125">
        <f t="shared" si="60"/>
        <v>0</v>
      </c>
      <c r="U123" s="125">
        <f t="shared" si="60"/>
        <v>9000</v>
      </c>
      <c r="V123" s="125">
        <f t="shared" si="60"/>
        <v>0</v>
      </c>
      <c r="W123" s="125">
        <f t="shared" si="60"/>
        <v>8992.4280639999997</v>
      </c>
      <c r="X123" s="125">
        <f t="shared" si="60"/>
        <v>8992.4280639999997</v>
      </c>
      <c r="Y123" s="125">
        <f t="shared" si="60"/>
        <v>0</v>
      </c>
      <c r="Z123" s="125">
        <f t="shared" si="60"/>
        <v>30728</v>
      </c>
      <c r="AA123" s="125">
        <f t="shared" si="60"/>
        <v>0</v>
      </c>
      <c r="AB123" s="125">
        <f t="shared" si="60"/>
        <v>30728</v>
      </c>
      <c r="AC123" s="125">
        <f t="shared" si="60"/>
        <v>30728</v>
      </c>
      <c r="AD123" s="125">
        <f t="shared" si="60"/>
        <v>0</v>
      </c>
      <c r="AE123" s="125">
        <f t="shared" si="60"/>
        <v>18292</v>
      </c>
      <c r="AF123" s="125">
        <f t="shared" si="60"/>
        <v>0</v>
      </c>
      <c r="AG123" s="125">
        <f t="shared" si="60"/>
        <v>18292</v>
      </c>
      <c r="AH123" s="125">
        <f t="shared" si="60"/>
        <v>18292</v>
      </c>
      <c r="AI123" s="125">
        <f t="shared" si="60"/>
        <v>0</v>
      </c>
      <c r="AJ123" s="125">
        <f t="shared" si="60"/>
        <v>0</v>
      </c>
      <c r="AK123" s="125">
        <f t="shared" si="60"/>
        <v>0</v>
      </c>
      <c r="AL123" s="125">
        <f t="shared" si="60"/>
        <v>0</v>
      </c>
      <c r="AM123" s="125">
        <f t="shared" si="60"/>
        <v>0</v>
      </c>
      <c r="AN123" s="125">
        <f t="shared" si="60"/>
        <v>0</v>
      </c>
      <c r="AO123" s="156">
        <f t="shared" si="41"/>
        <v>58320</v>
      </c>
      <c r="AP123" s="158">
        <f t="shared" si="42"/>
        <v>1680</v>
      </c>
      <c r="AQ123" s="107"/>
      <c r="AS123" s="7"/>
      <c r="AT123" s="7"/>
      <c r="AU123" s="7"/>
      <c r="AV123" s="7"/>
    </row>
    <row r="124" spans="1:48" s="9" customFormat="1" ht="96.75" customHeight="1" x14ac:dyDescent="0.25">
      <c r="A124" s="112">
        <v>1</v>
      </c>
      <c r="B124" s="113" t="s">
        <v>190</v>
      </c>
      <c r="C124" s="94" t="s">
        <v>37</v>
      </c>
      <c r="D124" s="94"/>
      <c r="E124" s="94">
        <v>2021</v>
      </c>
      <c r="F124" s="94">
        <v>2024</v>
      </c>
      <c r="G124" s="94"/>
      <c r="H124" s="108" t="s">
        <v>332</v>
      </c>
      <c r="I124" s="122">
        <v>60000</v>
      </c>
      <c r="J124" s="122">
        <v>60000</v>
      </c>
      <c r="K124" s="122"/>
      <c r="L124" s="122"/>
      <c r="M124" s="122">
        <v>60000</v>
      </c>
      <c r="N124" s="122"/>
      <c r="O124" s="123"/>
      <c r="P124" s="19">
        <v>300</v>
      </c>
      <c r="Q124" s="19"/>
      <c r="R124" s="19">
        <f t="shared" si="43"/>
        <v>300</v>
      </c>
      <c r="S124" s="19">
        <v>300</v>
      </c>
      <c r="T124" s="19"/>
      <c r="U124" s="19">
        <v>9000</v>
      </c>
      <c r="V124" s="19"/>
      <c r="W124" s="19">
        <f t="shared" si="44"/>
        <v>8992.4280639999997</v>
      </c>
      <c r="X124" s="19">
        <v>8992.4280639999997</v>
      </c>
      <c r="Y124" s="19"/>
      <c r="Z124" s="19">
        <v>30728</v>
      </c>
      <c r="AA124" s="19"/>
      <c r="AB124" s="19">
        <f>AC124+AD124</f>
        <v>30728</v>
      </c>
      <c r="AC124" s="19">
        <v>30728</v>
      </c>
      <c r="AD124" s="19"/>
      <c r="AE124" s="160">
        <v>18292</v>
      </c>
      <c r="AF124" s="107"/>
      <c r="AG124" s="19">
        <v>18292</v>
      </c>
      <c r="AH124" s="19">
        <v>18292</v>
      </c>
      <c r="AI124" s="107"/>
      <c r="AJ124" s="107"/>
      <c r="AK124" s="107"/>
      <c r="AL124" s="107"/>
      <c r="AM124" s="107"/>
      <c r="AN124" s="107"/>
      <c r="AO124" s="156">
        <f t="shared" si="41"/>
        <v>58320</v>
      </c>
      <c r="AP124" s="158">
        <f t="shared" si="42"/>
        <v>1680</v>
      </c>
      <c r="AQ124" s="107" t="s">
        <v>509</v>
      </c>
      <c r="AS124" s="7"/>
      <c r="AT124" s="7">
        <v>1</v>
      </c>
      <c r="AU124" s="7"/>
      <c r="AV124" s="7"/>
    </row>
    <row r="125" spans="1:48" s="9" customFormat="1" ht="18.75" x14ac:dyDescent="0.25">
      <c r="A125" s="98" t="s">
        <v>354</v>
      </c>
      <c r="B125" s="99" t="s">
        <v>191</v>
      </c>
      <c r="C125" s="94"/>
      <c r="D125" s="94"/>
      <c r="E125" s="94"/>
      <c r="F125" s="94"/>
      <c r="G125" s="94"/>
      <c r="H125" s="119"/>
      <c r="I125" s="121">
        <f>I126</f>
        <v>53202</v>
      </c>
      <c r="J125" s="121">
        <f t="shared" ref="J125:AN126" si="61">J126</f>
        <v>44699</v>
      </c>
      <c r="K125" s="121">
        <f t="shared" si="61"/>
        <v>700</v>
      </c>
      <c r="L125" s="121">
        <f t="shared" si="61"/>
        <v>0</v>
      </c>
      <c r="M125" s="121">
        <f t="shared" si="61"/>
        <v>32138</v>
      </c>
      <c r="N125" s="121">
        <f t="shared" si="61"/>
        <v>0</v>
      </c>
      <c r="O125" s="121">
        <f t="shared" si="61"/>
        <v>0</v>
      </c>
      <c r="P125" s="121">
        <f t="shared" si="61"/>
        <v>0</v>
      </c>
      <c r="Q125" s="121">
        <f t="shared" si="61"/>
        <v>0</v>
      </c>
      <c r="R125" s="121">
        <f t="shared" si="61"/>
        <v>0</v>
      </c>
      <c r="S125" s="121">
        <f t="shared" si="61"/>
        <v>0</v>
      </c>
      <c r="T125" s="121">
        <f t="shared" si="61"/>
        <v>0</v>
      </c>
      <c r="U125" s="121">
        <f t="shared" si="61"/>
        <v>16274</v>
      </c>
      <c r="V125" s="121">
        <f t="shared" si="61"/>
        <v>0</v>
      </c>
      <c r="W125" s="121">
        <f t="shared" si="61"/>
        <v>15383.194299999999</v>
      </c>
      <c r="X125" s="121">
        <f t="shared" si="61"/>
        <v>15383.194299999999</v>
      </c>
      <c r="Y125" s="121">
        <f t="shared" si="61"/>
        <v>0</v>
      </c>
      <c r="Z125" s="121">
        <f t="shared" si="61"/>
        <v>8000</v>
      </c>
      <c r="AA125" s="121">
        <f t="shared" si="61"/>
        <v>0</v>
      </c>
      <c r="AB125" s="121">
        <f t="shared" si="61"/>
        <v>8000</v>
      </c>
      <c r="AC125" s="121">
        <f t="shared" si="61"/>
        <v>8000</v>
      </c>
      <c r="AD125" s="121">
        <f t="shared" si="61"/>
        <v>0</v>
      </c>
      <c r="AE125" s="121">
        <f t="shared" si="61"/>
        <v>7864</v>
      </c>
      <c r="AF125" s="121">
        <f t="shared" si="61"/>
        <v>0</v>
      </c>
      <c r="AG125" s="121">
        <f t="shared" si="61"/>
        <v>7139</v>
      </c>
      <c r="AH125" s="121">
        <f t="shared" si="61"/>
        <v>7139</v>
      </c>
      <c r="AI125" s="121">
        <f t="shared" si="61"/>
        <v>0</v>
      </c>
      <c r="AJ125" s="121">
        <f t="shared" si="61"/>
        <v>0</v>
      </c>
      <c r="AK125" s="121">
        <f t="shared" si="61"/>
        <v>0</v>
      </c>
      <c r="AL125" s="121">
        <f t="shared" si="61"/>
        <v>0</v>
      </c>
      <c r="AM125" s="121">
        <f t="shared" si="61"/>
        <v>0</v>
      </c>
      <c r="AN125" s="121">
        <f t="shared" si="61"/>
        <v>0</v>
      </c>
      <c r="AO125" s="156">
        <f t="shared" si="41"/>
        <v>32138</v>
      </c>
      <c r="AP125" s="158">
        <f t="shared" si="42"/>
        <v>0</v>
      </c>
      <c r="AQ125" s="107"/>
      <c r="AS125" s="7"/>
      <c r="AT125" s="7"/>
      <c r="AU125" s="7"/>
      <c r="AV125" s="7"/>
    </row>
    <row r="126" spans="1:48" s="9" customFormat="1" ht="47.25" x14ac:dyDescent="0.25">
      <c r="A126" s="98" t="s">
        <v>114</v>
      </c>
      <c r="B126" s="99" t="s">
        <v>34</v>
      </c>
      <c r="C126" s="94"/>
      <c r="D126" s="94"/>
      <c r="E126" s="94"/>
      <c r="F126" s="94"/>
      <c r="G126" s="94"/>
      <c r="H126" s="119"/>
      <c r="I126" s="121">
        <f>I127</f>
        <v>53202</v>
      </c>
      <c r="J126" s="121">
        <f t="shared" si="61"/>
        <v>44699</v>
      </c>
      <c r="K126" s="121">
        <f t="shared" si="61"/>
        <v>700</v>
      </c>
      <c r="L126" s="121">
        <f t="shared" si="61"/>
        <v>0</v>
      </c>
      <c r="M126" s="121">
        <f t="shared" si="61"/>
        <v>32138</v>
      </c>
      <c r="N126" s="121">
        <f t="shared" si="61"/>
        <v>0</v>
      </c>
      <c r="O126" s="121">
        <f t="shared" si="61"/>
        <v>0</v>
      </c>
      <c r="P126" s="121">
        <f t="shared" si="61"/>
        <v>0</v>
      </c>
      <c r="Q126" s="121">
        <f t="shared" si="61"/>
        <v>0</v>
      </c>
      <c r="R126" s="121">
        <f t="shared" si="61"/>
        <v>0</v>
      </c>
      <c r="S126" s="121">
        <f t="shared" si="61"/>
        <v>0</v>
      </c>
      <c r="T126" s="121">
        <f t="shared" si="61"/>
        <v>0</v>
      </c>
      <c r="U126" s="121">
        <f t="shared" si="61"/>
        <v>16274</v>
      </c>
      <c r="V126" s="121">
        <f t="shared" si="61"/>
        <v>0</v>
      </c>
      <c r="W126" s="121">
        <f t="shared" si="61"/>
        <v>15383.194299999999</v>
      </c>
      <c r="X126" s="121">
        <f t="shared" si="61"/>
        <v>15383.194299999999</v>
      </c>
      <c r="Y126" s="121">
        <f t="shared" si="61"/>
        <v>0</v>
      </c>
      <c r="Z126" s="121">
        <f t="shared" si="61"/>
        <v>8000</v>
      </c>
      <c r="AA126" s="121">
        <f t="shared" si="61"/>
        <v>0</v>
      </c>
      <c r="AB126" s="121">
        <f t="shared" si="61"/>
        <v>8000</v>
      </c>
      <c r="AC126" s="121">
        <f t="shared" si="61"/>
        <v>8000</v>
      </c>
      <c r="AD126" s="121">
        <f t="shared" si="61"/>
        <v>0</v>
      </c>
      <c r="AE126" s="121">
        <f t="shared" si="61"/>
        <v>7864</v>
      </c>
      <c r="AF126" s="121">
        <f t="shared" si="61"/>
        <v>0</v>
      </c>
      <c r="AG126" s="121">
        <f t="shared" si="61"/>
        <v>7139</v>
      </c>
      <c r="AH126" s="121">
        <f t="shared" si="61"/>
        <v>7139</v>
      </c>
      <c r="AI126" s="121">
        <f t="shared" si="61"/>
        <v>0</v>
      </c>
      <c r="AJ126" s="121">
        <f t="shared" si="61"/>
        <v>0</v>
      </c>
      <c r="AK126" s="121">
        <f t="shared" si="61"/>
        <v>0</v>
      </c>
      <c r="AL126" s="121">
        <f t="shared" si="61"/>
        <v>0</v>
      </c>
      <c r="AM126" s="121">
        <f t="shared" si="61"/>
        <v>0</v>
      </c>
      <c r="AN126" s="121">
        <f t="shared" si="61"/>
        <v>0</v>
      </c>
      <c r="AO126" s="156">
        <f t="shared" si="41"/>
        <v>32138</v>
      </c>
      <c r="AP126" s="158">
        <f t="shared" si="42"/>
        <v>0</v>
      </c>
      <c r="AQ126" s="107"/>
      <c r="AS126" s="7"/>
      <c r="AT126" s="7"/>
      <c r="AU126" s="7"/>
      <c r="AV126" s="7"/>
    </row>
    <row r="127" spans="1:48" s="9" customFormat="1" ht="55.5" customHeight="1" x14ac:dyDescent="0.25">
      <c r="A127" s="111" t="s">
        <v>138</v>
      </c>
      <c r="B127" s="100" t="s">
        <v>192</v>
      </c>
      <c r="C127" s="94" t="s">
        <v>37</v>
      </c>
      <c r="D127" s="94"/>
      <c r="E127" s="94">
        <v>2020</v>
      </c>
      <c r="F127" s="94">
        <v>2023</v>
      </c>
      <c r="G127" s="94"/>
      <c r="H127" s="108" t="s">
        <v>333</v>
      </c>
      <c r="I127" s="122">
        <v>53202</v>
      </c>
      <c r="J127" s="122">
        <v>44699</v>
      </c>
      <c r="K127" s="122">
        <v>700</v>
      </c>
      <c r="L127" s="122"/>
      <c r="M127" s="130">
        <v>32138</v>
      </c>
      <c r="N127" s="122"/>
      <c r="O127" s="137"/>
      <c r="P127" s="20"/>
      <c r="Q127" s="20"/>
      <c r="R127" s="19">
        <f t="shared" si="43"/>
        <v>0</v>
      </c>
      <c r="S127" s="20"/>
      <c r="T127" s="20"/>
      <c r="U127" s="20">
        <v>16274</v>
      </c>
      <c r="V127" s="20"/>
      <c r="W127" s="19">
        <f t="shared" si="44"/>
        <v>15383.194299999999</v>
      </c>
      <c r="X127" s="20">
        <v>15383.194299999999</v>
      </c>
      <c r="Y127" s="20"/>
      <c r="Z127" s="20">
        <v>8000</v>
      </c>
      <c r="AA127" s="20"/>
      <c r="AB127" s="19">
        <f>AC127+AD127</f>
        <v>8000</v>
      </c>
      <c r="AC127" s="20">
        <v>8000</v>
      </c>
      <c r="AD127" s="20"/>
      <c r="AE127" s="20">
        <v>7864</v>
      </c>
      <c r="AF127" s="107"/>
      <c r="AG127" s="20">
        <v>7139</v>
      </c>
      <c r="AH127" s="20">
        <v>7139</v>
      </c>
      <c r="AI127" s="107"/>
      <c r="AJ127" s="107"/>
      <c r="AK127" s="107"/>
      <c r="AL127" s="107"/>
      <c r="AM127" s="106"/>
      <c r="AN127" s="107"/>
      <c r="AO127" s="156">
        <f t="shared" si="41"/>
        <v>32138</v>
      </c>
      <c r="AP127" s="158">
        <f t="shared" si="42"/>
        <v>0</v>
      </c>
      <c r="AQ127" s="27" t="s">
        <v>345</v>
      </c>
      <c r="AS127" s="7">
        <v>1</v>
      </c>
      <c r="AT127" s="7"/>
      <c r="AU127" s="7"/>
      <c r="AV127" s="7"/>
    </row>
    <row r="128" spans="1:48" s="9" customFormat="1" ht="44.25" customHeight="1" x14ac:dyDescent="0.25">
      <c r="A128" s="98" t="s">
        <v>355</v>
      </c>
      <c r="B128" s="99" t="s">
        <v>193</v>
      </c>
      <c r="C128" s="94"/>
      <c r="D128" s="94"/>
      <c r="E128" s="94"/>
      <c r="F128" s="94"/>
      <c r="G128" s="94"/>
      <c r="H128" s="119"/>
      <c r="I128" s="121">
        <f>I129</f>
        <v>871065</v>
      </c>
      <c r="J128" s="121">
        <f t="shared" ref="J128:AN128" si="62">J129</f>
        <v>198118</v>
      </c>
      <c r="K128" s="121">
        <f t="shared" si="62"/>
        <v>50000</v>
      </c>
      <c r="L128" s="121">
        <f t="shared" si="62"/>
        <v>50000</v>
      </c>
      <c r="M128" s="121">
        <f t="shared" si="62"/>
        <v>109104</v>
      </c>
      <c r="N128" s="121">
        <f t="shared" si="62"/>
        <v>0</v>
      </c>
      <c r="O128" s="121">
        <f t="shared" si="62"/>
        <v>0</v>
      </c>
      <c r="P128" s="121">
        <f t="shared" si="62"/>
        <v>63738</v>
      </c>
      <c r="Q128" s="121">
        <f t="shared" si="62"/>
        <v>0</v>
      </c>
      <c r="R128" s="121">
        <f t="shared" si="62"/>
        <v>63738</v>
      </c>
      <c r="S128" s="121">
        <f t="shared" si="62"/>
        <v>63738</v>
      </c>
      <c r="T128" s="121">
        <f t="shared" si="62"/>
        <v>0</v>
      </c>
      <c r="U128" s="121">
        <f t="shared" si="62"/>
        <v>45366</v>
      </c>
      <c r="V128" s="121">
        <f t="shared" si="62"/>
        <v>86</v>
      </c>
      <c r="W128" s="121">
        <f t="shared" si="62"/>
        <v>44262.854329000002</v>
      </c>
      <c r="X128" s="121">
        <f t="shared" si="62"/>
        <v>44178.869329000001</v>
      </c>
      <c r="Y128" s="121">
        <f t="shared" si="62"/>
        <v>83.984999999999999</v>
      </c>
      <c r="Z128" s="121">
        <f t="shared" si="62"/>
        <v>0</v>
      </c>
      <c r="AA128" s="121">
        <f t="shared" si="62"/>
        <v>0</v>
      </c>
      <c r="AB128" s="121">
        <f t="shared" si="62"/>
        <v>0</v>
      </c>
      <c r="AC128" s="121">
        <f t="shared" si="62"/>
        <v>0</v>
      </c>
      <c r="AD128" s="121">
        <f t="shared" si="62"/>
        <v>0</v>
      </c>
      <c r="AE128" s="121">
        <f t="shared" si="62"/>
        <v>0</v>
      </c>
      <c r="AF128" s="121">
        <f t="shared" si="62"/>
        <v>0</v>
      </c>
      <c r="AG128" s="121">
        <f t="shared" si="62"/>
        <v>0</v>
      </c>
      <c r="AH128" s="121">
        <f t="shared" si="62"/>
        <v>0</v>
      </c>
      <c r="AI128" s="121">
        <f t="shared" si="62"/>
        <v>0</v>
      </c>
      <c r="AJ128" s="121">
        <f t="shared" si="62"/>
        <v>0</v>
      </c>
      <c r="AK128" s="121">
        <f t="shared" si="62"/>
        <v>0</v>
      </c>
      <c r="AL128" s="121">
        <f t="shared" si="62"/>
        <v>0</v>
      </c>
      <c r="AM128" s="121">
        <f t="shared" si="62"/>
        <v>0</v>
      </c>
      <c r="AN128" s="121">
        <f t="shared" si="62"/>
        <v>0</v>
      </c>
      <c r="AO128" s="156">
        <f t="shared" si="41"/>
        <v>109104</v>
      </c>
      <c r="AP128" s="158">
        <f t="shared" si="42"/>
        <v>0</v>
      </c>
      <c r="AQ128" s="107"/>
      <c r="AS128" s="7"/>
      <c r="AT128" s="7"/>
      <c r="AU128" s="7"/>
      <c r="AV128" s="7"/>
    </row>
    <row r="129" spans="1:48" s="9" customFormat="1" ht="47.25" x14ac:dyDescent="0.25">
      <c r="A129" s="98" t="s">
        <v>114</v>
      </c>
      <c r="B129" s="99" t="s">
        <v>34</v>
      </c>
      <c r="C129" s="94"/>
      <c r="D129" s="94"/>
      <c r="E129" s="94"/>
      <c r="F129" s="94"/>
      <c r="G129" s="94"/>
      <c r="H129" s="119"/>
      <c r="I129" s="121">
        <f>SUM(I130:I131)</f>
        <v>871065</v>
      </c>
      <c r="J129" s="121">
        <f t="shared" ref="J129:AN129" si="63">SUM(J130:J131)</f>
        <v>198118</v>
      </c>
      <c r="K129" s="121">
        <f t="shared" si="63"/>
        <v>50000</v>
      </c>
      <c r="L129" s="121">
        <f t="shared" si="63"/>
        <v>50000</v>
      </c>
      <c r="M129" s="121">
        <f t="shared" si="63"/>
        <v>109104</v>
      </c>
      <c r="N129" s="121">
        <f t="shared" si="63"/>
        <v>0</v>
      </c>
      <c r="O129" s="121">
        <f t="shared" si="63"/>
        <v>0</v>
      </c>
      <c r="P129" s="121">
        <f t="shared" si="63"/>
        <v>63738</v>
      </c>
      <c r="Q129" s="121">
        <f t="shared" si="63"/>
        <v>0</v>
      </c>
      <c r="R129" s="121">
        <f t="shared" si="63"/>
        <v>63738</v>
      </c>
      <c r="S129" s="121">
        <f t="shared" si="63"/>
        <v>63738</v>
      </c>
      <c r="T129" s="121">
        <f t="shared" si="63"/>
        <v>0</v>
      </c>
      <c r="U129" s="121">
        <f t="shared" si="63"/>
        <v>45366</v>
      </c>
      <c r="V129" s="121">
        <f t="shared" si="63"/>
        <v>86</v>
      </c>
      <c r="W129" s="121">
        <f t="shared" si="63"/>
        <v>44262.854329000002</v>
      </c>
      <c r="X129" s="121">
        <f t="shared" si="63"/>
        <v>44178.869329000001</v>
      </c>
      <c r="Y129" s="121">
        <f t="shared" si="63"/>
        <v>83.984999999999999</v>
      </c>
      <c r="Z129" s="121">
        <f t="shared" si="63"/>
        <v>0</v>
      </c>
      <c r="AA129" s="121">
        <f t="shared" si="63"/>
        <v>0</v>
      </c>
      <c r="AB129" s="121">
        <f t="shared" si="63"/>
        <v>0</v>
      </c>
      <c r="AC129" s="121">
        <f t="shared" si="63"/>
        <v>0</v>
      </c>
      <c r="AD129" s="121">
        <f t="shared" si="63"/>
        <v>0</v>
      </c>
      <c r="AE129" s="121">
        <f t="shared" si="63"/>
        <v>0</v>
      </c>
      <c r="AF129" s="121">
        <f t="shared" si="63"/>
        <v>0</v>
      </c>
      <c r="AG129" s="121">
        <f t="shared" si="63"/>
        <v>0</v>
      </c>
      <c r="AH129" s="121">
        <f t="shared" si="63"/>
        <v>0</v>
      </c>
      <c r="AI129" s="121">
        <f t="shared" si="63"/>
        <v>0</v>
      </c>
      <c r="AJ129" s="121">
        <f t="shared" si="63"/>
        <v>0</v>
      </c>
      <c r="AK129" s="121">
        <f t="shared" si="63"/>
        <v>0</v>
      </c>
      <c r="AL129" s="121">
        <f t="shared" si="63"/>
        <v>0</v>
      </c>
      <c r="AM129" s="121">
        <f t="shared" si="63"/>
        <v>0</v>
      </c>
      <c r="AN129" s="121">
        <f t="shared" si="63"/>
        <v>0</v>
      </c>
      <c r="AO129" s="156">
        <f t="shared" si="41"/>
        <v>109104</v>
      </c>
      <c r="AP129" s="158">
        <f t="shared" si="42"/>
        <v>0</v>
      </c>
      <c r="AQ129" s="107"/>
      <c r="AS129" s="7"/>
      <c r="AT129" s="7"/>
      <c r="AU129" s="7"/>
      <c r="AV129" s="7"/>
    </row>
    <row r="130" spans="1:48" s="9" customFormat="1" ht="51" x14ac:dyDescent="0.25">
      <c r="A130" s="112">
        <v>1</v>
      </c>
      <c r="B130" s="113" t="s">
        <v>194</v>
      </c>
      <c r="C130" s="94" t="s">
        <v>37</v>
      </c>
      <c r="D130" s="94" t="s">
        <v>224</v>
      </c>
      <c r="E130" s="94">
        <v>2019</v>
      </c>
      <c r="F130" s="94">
        <v>2022</v>
      </c>
      <c r="G130" s="94" t="s">
        <v>282</v>
      </c>
      <c r="H130" s="108" t="s">
        <v>334</v>
      </c>
      <c r="I130" s="122">
        <v>139000</v>
      </c>
      <c r="J130" s="122">
        <v>90000</v>
      </c>
      <c r="K130" s="122">
        <v>50000</v>
      </c>
      <c r="L130" s="122">
        <v>50000</v>
      </c>
      <c r="M130" s="122">
        <v>40000</v>
      </c>
      <c r="N130" s="122"/>
      <c r="O130" s="123"/>
      <c r="P130" s="19">
        <v>24465</v>
      </c>
      <c r="Q130" s="19"/>
      <c r="R130" s="19">
        <f t="shared" si="43"/>
        <v>24465</v>
      </c>
      <c r="S130" s="19">
        <v>24465</v>
      </c>
      <c r="T130" s="19"/>
      <c r="U130" s="19">
        <v>15535</v>
      </c>
      <c r="V130" s="19"/>
      <c r="W130" s="19">
        <f t="shared" si="44"/>
        <v>15535</v>
      </c>
      <c r="X130" s="19">
        <v>15535</v>
      </c>
      <c r="Y130" s="19"/>
      <c r="Z130" s="19"/>
      <c r="AA130" s="19"/>
      <c r="AB130" s="19">
        <f>AC130+AD130</f>
        <v>0</v>
      </c>
      <c r="AC130" s="19"/>
      <c r="AD130" s="19"/>
      <c r="AE130" s="19"/>
      <c r="AF130" s="107"/>
      <c r="AG130" s="107"/>
      <c r="AH130" s="107"/>
      <c r="AI130" s="107"/>
      <c r="AJ130" s="107"/>
      <c r="AK130" s="107"/>
      <c r="AL130" s="107"/>
      <c r="AM130" s="107"/>
      <c r="AN130" s="107"/>
      <c r="AO130" s="156">
        <f t="shared" si="41"/>
        <v>40000</v>
      </c>
      <c r="AP130" s="158">
        <f t="shared" si="42"/>
        <v>0</v>
      </c>
      <c r="AQ130" s="107"/>
      <c r="AS130" s="7">
        <v>1</v>
      </c>
      <c r="AT130" s="7"/>
      <c r="AU130" s="7"/>
      <c r="AV130" s="7"/>
    </row>
    <row r="131" spans="1:48" s="9" customFormat="1" ht="63" x14ac:dyDescent="0.25">
      <c r="A131" s="112">
        <v>2</v>
      </c>
      <c r="B131" s="113" t="s">
        <v>195</v>
      </c>
      <c r="C131" s="94" t="s">
        <v>37</v>
      </c>
      <c r="D131" s="94" t="s">
        <v>223</v>
      </c>
      <c r="E131" s="94">
        <v>2016</v>
      </c>
      <c r="F131" s="94">
        <v>2022</v>
      </c>
      <c r="G131" s="94"/>
      <c r="H131" s="108" t="s">
        <v>335</v>
      </c>
      <c r="I131" s="122">
        <v>732065</v>
      </c>
      <c r="J131" s="122">
        <v>108118</v>
      </c>
      <c r="K131" s="122"/>
      <c r="L131" s="122"/>
      <c r="M131" s="122">
        <v>69104</v>
      </c>
      <c r="N131" s="122"/>
      <c r="O131" s="123"/>
      <c r="P131" s="19">
        <v>39273</v>
      </c>
      <c r="Q131" s="19"/>
      <c r="R131" s="19">
        <f t="shared" si="43"/>
        <v>39273</v>
      </c>
      <c r="S131" s="19">
        <v>39273</v>
      </c>
      <c r="T131" s="19"/>
      <c r="U131" s="19">
        <v>29831</v>
      </c>
      <c r="V131" s="19">
        <v>86</v>
      </c>
      <c r="W131" s="19">
        <f t="shared" si="44"/>
        <v>28727.854329000002</v>
      </c>
      <c r="X131" s="19">
        <v>28643.869329000001</v>
      </c>
      <c r="Y131" s="19">
        <v>83.984999999999999</v>
      </c>
      <c r="Z131" s="19"/>
      <c r="AA131" s="19"/>
      <c r="AB131" s="19">
        <f>AC131+AD131</f>
        <v>0</v>
      </c>
      <c r="AC131" s="19"/>
      <c r="AD131" s="19"/>
      <c r="AE131" s="19"/>
      <c r="AF131" s="107"/>
      <c r="AG131" s="107"/>
      <c r="AH131" s="107"/>
      <c r="AI131" s="107"/>
      <c r="AJ131" s="107"/>
      <c r="AK131" s="107"/>
      <c r="AL131" s="107"/>
      <c r="AM131" s="107"/>
      <c r="AN131" s="107"/>
      <c r="AO131" s="156">
        <f t="shared" si="41"/>
        <v>69104</v>
      </c>
      <c r="AP131" s="158">
        <f t="shared" si="42"/>
        <v>0</v>
      </c>
      <c r="AQ131" s="107" t="s">
        <v>346</v>
      </c>
      <c r="AR131" s="139" t="s">
        <v>347</v>
      </c>
      <c r="AS131" s="7">
        <v>0</v>
      </c>
      <c r="AT131" s="7"/>
      <c r="AU131" s="7"/>
      <c r="AV131" s="7"/>
    </row>
    <row r="132" spans="1:48" s="9" customFormat="1" ht="47.25" x14ac:dyDescent="0.25">
      <c r="A132" s="98" t="s">
        <v>356</v>
      </c>
      <c r="B132" s="99" t="s">
        <v>196</v>
      </c>
      <c r="C132" s="94"/>
      <c r="D132" s="94"/>
      <c r="E132" s="94"/>
      <c r="F132" s="94"/>
      <c r="G132" s="94"/>
      <c r="H132" s="119"/>
      <c r="I132" s="121"/>
      <c r="J132" s="121"/>
      <c r="K132" s="121"/>
      <c r="L132" s="121"/>
      <c r="M132" s="121"/>
      <c r="N132" s="121"/>
      <c r="O132" s="121"/>
      <c r="P132" s="21"/>
      <c r="Q132" s="21"/>
      <c r="R132" s="19">
        <f t="shared" si="43"/>
        <v>0</v>
      </c>
      <c r="S132" s="21"/>
      <c r="T132" s="21"/>
      <c r="U132" s="21"/>
      <c r="V132" s="21"/>
      <c r="W132" s="19">
        <f t="shared" si="44"/>
        <v>0</v>
      </c>
      <c r="X132" s="21"/>
      <c r="Y132" s="21"/>
      <c r="Z132" s="21"/>
      <c r="AA132" s="21"/>
      <c r="AB132" s="21"/>
      <c r="AC132" s="21"/>
      <c r="AD132" s="21"/>
      <c r="AE132" s="21"/>
      <c r="AF132" s="107"/>
      <c r="AG132" s="107"/>
      <c r="AH132" s="107"/>
      <c r="AI132" s="107"/>
      <c r="AJ132" s="107"/>
      <c r="AK132" s="107"/>
      <c r="AL132" s="107"/>
      <c r="AM132" s="107"/>
      <c r="AN132" s="107"/>
      <c r="AO132" s="156">
        <f t="shared" si="41"/>
        <v>0</v>
      </c>
      <c r="AP132" s="158">
        <f t="shared" si="42"/>
        <v>0</v>
      </c>
      <c r="AQ132" s="107"/>
      <c r="AS132" s="7"/>
      <c r="AT132" s="7"/>
      <c r="AU132" s="7"/>
      <c r="AV132" s="7"/>
    </row>
    <row r="133" spans="1:48" s="9" customFormat="1" ht="31.5" x14ac:dyDescent="0.25">
      <c r="A133" s="118" t="s">
        <v>357</v>
      </c>
      <c r="B133" s="120" t="s">
        <v>198</v>
      </c>
      <c r="C133" s="94"/>
      <c r="D133" s="94"/>
      <c r="E133" s="94"/>
      <c r="F133" s="94"/>
      <c r="G133" s="94"/>
      <c r="H133" s="119"/>
      <c r="I133" s="121">
        <f>I134+I139</f>
        <v>340500</v>
      </c>
      <c r="J133" s="121">
        <f t="shared" ref="J133:AN133" si="64">J134+J139</f>
        <v>330500</v>
      </c>
      <c r="K133" s="121">
        <f t="shared" si="64"/>
        <v>0</v>
      </c>
      <c r="L133" s="121">
        <f t="shared" si="64"/>
        <v>0</v>
      </c>
      <c r="M133" s="121">
        <f t="shared" si="64"/>
        <v>330500</v>
      </c>
      <c r="N133" s="121">
        <f t="shared" si="64"/>
        <v>0</v>
      </c>
      <c r="O133" s="121">
        <f t="shared" si="64"/>
        <v>0</v>
      </c>
      <c r="P133" s="121">
        <f t="shared" si="64"/>
        <v>40000</v>
      </c>
      <c r="Q133" s="121">
        <f t="shared" si="64"/>
        <v>0</v>
      </c>
      <c r="R133" s="121">
        <f t="shared" si="64"/>
        <v>40000</v>
      </c>
      <c r="S133" s="121">
        <f t="shared" si="64"/>
        <v>40000</v>
      </c>
      <c r="T133" s="121">
        <f t="shared" si="64"/>
        <v>0</v>
      </c>
      <c r="U133" s="121">
        <f t="shared" si="64"/>
        <v>35000</v>
      </c>
      <c r="V133" s="121">
        <f t="shared" si="64"/>
        <v>0</v>
      </c>
      <c r="W133" s="121">
        <f t="shared" si="64"/>
        <v>35000</v>
      </c>
      <c r="X133" s="121">
        <f t="shared" si="64"/>
        <v>35000</v>
      </c>
      <c r="Y133" s="121">
        <f t="shared" si="64"/>
        <v>0</v>
      </c>
      <c r="Z133" s="121">
        <f t="shared" si="64"/>
        <v>205500</v>
      </c>
      <c r="AA133" s="121">
        <f t="shared" si="64"/>
        <v>23753.603926999989</v>
      </c>
      <c r="AB133" s="121">
        <f t="shared" si="64"/>
        <v>205500</v>
      </c>
      <c r="AC133" s="121">
        <f t="shared" si="64"/>
        <v>181746.39607300001</v>
      </c>
      <c r="AD133" s="121">
        <f t="shared" si="64"/>
        <v>23753.603926999989</v>
      </c>
      <c r="AE133" s="121">
        <f t="shared" si="64"/>
        <v>0</v>
      </c>
      <c r="AF133" s="121">
        <f t="shared" si="64"/>
        <v>0</v>
      </c>
      <c r="AG133" s="121">
        <f t="shared" si="64"/>
        <v>0</v>
      </c>
      <c r="AH133" s="121">
        <f t="shared" si="64"/>
        <v>0</v>
      </c>
      <c r="AI133" s="121">
        <f t="shared" si="64"/>
        <v>0</v>
      </c>
      <c r="AJ133" s="121">
        <f t="shared" si="64"/>
        <v>50000</v>
      </c>
      <c r="AK133" s="121">
        <f t="shared" si="64"/>
        <v>0</v>
      </c>
      <c r="AL133" s="121">
        <f t="shared" si="64"/>
        <v>0</v>
      </c>
      <c r="AM133" s="121">
        <f t="shared" si="64"/>
        <v>0</v>
      </c>
      <c r="AN133" s="121">
        <f t="shared" si="64"/>
        <v>0</v>
      </c>
      <c r="AO133" s="156">
        <f t="shared" si="41"/>
        <v>280500</v>
      </c>
      <c r="AP133" s="158">
        <f t="shared" si="42"/>
        <v>50000</v>
      </c>
      <c r="AQ133" s="107"/>
      <c r="AS133" s="7"/>
      <c r="AT133" s="7"/>
      <c r="AU133" s="7"/>
      <c r="AV133" s="7"/>
    </row>
    <row r="134" spans="1:48" s="9" customFormat="1" ht="31.5" x14ac:dyDescent="0.25">
      <c r="A134" s="98" t="s">
        <v>114</v>
      </c>
      <c r="B134" s="99" t="s">
        <v>35</v>
      </c>
      <c r="C134" s="94"/>
      <c r="D134" s="94"/>
      <c r="E134" s="94"/>
      <c r="F134" s="94"/>
      <c r="G134" s="94"/>
      <c r="H134" s="119"/>
      <c r="I134" s="121">
        <f>SUM(I136:I138)</f>
        <v>340500</v>
      </c>
      <c r="J134" s="121">
        <f t="shared" ref="J134:AN134" si="65">SUM(J136:J138)</f>
        <v>330500</v>
      </c>
      <c r="K134" s="121">
        <f t="shared" si="65"/>
        <v>0</v>
      </c>
      <c r="L134" s="121">
        <f t="shared" si="65"/>
        <v>0</v>
      </c>
      <c r="M134" s="121">
        <f t="shared" si="65"/>
        <v>330500</v>
      </c>
      <c r="N134" s="121">
        <f t="shared" si="65"/>
        <v>0</v>
      </c>
      <c r="O134" s="121">
        <f t="shared" si="65"/>
        <v>0</v>
      </c>
      <c r="P134" s="121">
        <f t="shared" si="65"/>
        <v>40000</v>
      </c>
      <c r="Q134" s="121">
        <f t="shared" si="65"/>
        <v>0</v>
      </c>
      <c r="R134" s="121">
        <f t="shared" si="65"/>
        <v>40000</v>
      </c>
      <c r="S134" s="121">
        <f t="shared" si="65"/>
        <v>40000</v>
      </c>
      <c r="T134" s="121">
        <f t="shared" si="65"/>
        <v>0</v>
      </c>
      <c r="U134" s="121">
        <f t="shared" si="65"/>
        <v>35000</v>
      </c>
      <c r="V134" s="121">
        <f t="shared" si="65"/>
        <v>0</v>
      </c>
      <c r="W134" s="121">
        <f t="shared" si="65"/>
        <v>35000</v>
      </c>
      <c r="X134" s="121">
        <f t="shared" si="65"/>
        <v>35000</v>
      </c>
      <c r="Y134" s="121">
        <f t="shared" si="65"/>
        <v>0</v>
      </c>
      <c r="Z134" s="121">
        <f t="shared" si="65"/>
        <v>205500</v>
      </c>
      <c r="AA134" s="121">
        <f t="shared" si="65"/>
        <v>23753.603926999989</v>
      </c>
      <c r="AB134" s="121">
        <f t="shared" si="65"/>
        <v>205500</v>
      </c>
      <c r="AC134" s="121">
        <f t="shared" si="65"/>
        <v>181746.39607300001</v>
      </c>
      <c r="AD134" s="121">
        <f t="shared" si="65"/>
        <v>23753.603926999989</v>
      </c>
      <c r="AE134" s="121">
        <f t="shared" si="65"/>
        <v>0</v>
      </c>
      <c r="AF134" s="121">
        <f t="shared" si="65"/>
        <v>0</v>
      </c>
      <c r="AG134" s="121">
        <f t="shared" si="65"/>
        <v>0</v>
      </c>
      <c r="AH134" s="121">
        <f t="shared" si="65"/>
        <v>0</v>
      </c>
      <c r="AI134" s="121">
        <f t="shared" si="65"/>
        <v>0</v>
      </c>
      <c r="AJ134" s="121">
        <f t="shared" si="65"/>
        <v>50000</v>
      </c>
      <c r="AK134" s="121">
        <f t="shared" si="65"/>
        <v>0</v>
      </c>
      <c r="AL134" s="121">
        <f t="shared" si="65"/>
        <v>0</v>
      </c>
      <c r="AM134" s="121">
        <f t="shared" si="65"/>
        <v>0</v>
      </c>
      <c r="AN134" s="121">
        <f t="shared" si="65"/>
        <v>0</v>
      </c>
      <c r="AO134" s="156">
        <f t="shared" si="41"/>
        <v>280500</v>
      </c>
      <c r="AP134" s="158">
        <f t="shared" si="42"/>
        <v>50000</v>
      </c>
      <c r="AQ134" s="107"/>
      <c r="AS134" s="7"/>
      <c r="AT134" s="7"/>
      <c r="AU134" s="7"/>
      <c r="AV134" s="7"/>
    </row>
    <row r="135" spans="1:48" s="9" customFormat="1" ht="47.25" x14ac:dyDescent="0.25">
      <c r="A135" s="102" t="s">
        <v>92</v>
      </c>
      <c r="B135" s="103" t="s">
        <v>117</v>
      </c>
      <c r="C135" s="94"/>
      <c r="D135" s="94"/>
      <c r="E135" s="94"/>
      <c r="F135" s="94"/>
      <c r="G135" s="94"/>
      <c r="H135" s="124"/>
      <c r="I135" s="125">
        <f>SUM(I136:I138)</f>
        <v>340500</v>
      </c>
      <c r="J135" s="125">
        <f t="shared" ref="J135:AN135" si="66">SUM(J136:J138)</f>
        <v>330500</v>
      </c>
      <c r="K135" s="125">
        <f t="shared" si="66"/>
        <v>0</v>
      </c>
      <c r="L135" s="125">
        <f t="shared" si="66"/>
        <v>0</v>
      </c>
      <c r="M135" s="125">
        <f t="shared" si="66"/>
        <v>330500</v>
      </c>
      <c r="N135" s="125">
        <f t="shared" si="66"/>
        <v>0</v>
      </c>
      <c r="O135" s="125">
        <f t="shared" si="66"/>
        <v>0</v>
      </c>
      <c r="P135" s="125">
        <f t="shared" si="66"/>
        <v>40000</v>
      </c>
      <c r="Q135" s="125">
        <f t="shared" si="66"/>
        <v>0</v>
      </c>
      <c r="R135" s="125">
        <f t="shared" si="66"/>
        <v>40000</v>
      </c>
      <c r="S135" s="125">
        <f t="shared" si="66"/>
        <v>40000</v>
      </c>
      <c r="T135" s="125">
        <f t="shared" si="66"/>
        <v>0</v>
      </c>
      <c r="U135" s="125">
        <f t="shared" si="66"/>
        <v>35000</v>
      </c>
      <c r="V135" s="125">
        <f t="shared" si="66"/>
        <v>0</v>
      </c>
      <c r="W135" s="125">
        <f t="shared" si="66"/>
        <v>35000</v>
      </c>
      <c r="X135" s="125">
        <f t="shared" si="66"/>
        <v>35000</v>
      </c>
      <c r="Y135" s="125">
        <f t="shared" si="66"/>
        <v>0</v>
      </c>
      <c r="Z135" s="125">
        <f t="shared" si="66"/>
        <v>205500</v>
      </c>
      <c r="AA135" s="125">
        <f t="shared" si="66"/>
        <v>23753.603926999989</v>
      </c>
      <c r="AB135" s="125">
        <f t="shared" si="66"/>
        <v>205500</v>
      </c>
      <c r="AC135" s="125">
        <f t="shared" si="66"/>
        <v>181746.39607300001</v>
      </c>
      <c r="AD135" s="125">
        <f t="shared" si="66"/>
        <v>23753.603926999989</v>
      </c>
      <c r="AE135" s="125">
        <f t="shared" si="66"/>
        <v>0</v>
      </c>
      <c r="AF135" s="125">
        <f t="shared" si="66"/>
        <v>0</v>
      </c>
      <c r="AG135" s="125">
        <f t="shared" si="66"/>
        <v>0</v>
      </c>
      <c r="AH135" s="125">
        <f t="shared" si="66"/>
        <v>0</v>
      </c>
      <c r="AI135" s="125">
        <f t="shared" si="66"/>
        <v>0</v>
      </c>
      <c r="AJ135" s="125">
        <f t="shared" si="66"/>
        <v>50000</v>
      </c>
      <c r="AK135" s="125">
        <f t="shared" si="66"/>
        <v>0</v>
      </c>
      <c r="AL135" s="125">
        <f t="shared" si="66"/>
        <v>0</v>
      </c>
      <c r="AM135" s="125">
        <f t="shared" si="66"/>
        <v>0</v>
      </c>
      <c r="AN135" s="125">
        <f t="shared" si="66"/>
        <v>0</v>
      </c>
      <c r="AO135" s="156">
        <f t="shared" si="41"/>
        <v>280500</v>
      </c>
      <c r="AP135" s="158">
        <f t="shared" si="42"/>
        <v>50000</v>
      </c>
      <c r="AQ135" s="107"/>
      <c r="AS135" s="7"/>
      <c r="AT135" s="7"/>
      <c r="AU135" s="7"/>
      <c r="AV135" s="7"/>
    </row>
    <row r="136" spans="1:48" s="9" customFormat="1" ht="54" customHeight="1" x14ac:dyDescent="0.25">
      <c r="A136" s="132">
        <v>1</v>
      </c>
      <c r="B136" s="105" t="s">
        <v>199</v>
      </c>
      <c r="C136" s="94" t="s">
        <v>37</v>
      </c>
      <c r="D136" s="94" t="s">
        <v>224</v>
      </c>
      <c r="E136" s="94">
        <v>2021</v>
      </c>
      <c r="F136" s="94">
        <v>2024</v>
      </c>
      <c r="G136" s="94" t="s">
        <v>283</v>
      </c>
      <c r="H136" s="108" t="s">
        <v>336</v>
      </c>
      <c r="I136" s="122">
        <v>76500</v>
      </c>
      <c r="J136" s="122">
        <v>76500</v>
      </c>
      <c r="K136" s="122"/>
      <c r="L136" s="122"/>
      <c r="M136" s="122">
        <v>76500</v>
      </c>
      <c r="N136" s="122"/>
      <c r="O136" s="123"/>
      <c r="P136" s="19">
        <v>20000</v>
      </c>
      <c r="Q136" s="19"/>
      <c r="R136" s="19">
        <f t="shared" si="43"/>
        <v>20000</v>
      </c>
      <c r="S136" s="19">
        <v>20000</v>
      </c>
      <c r="T136" s="19"/>
      <c r="U136" s="19">
        <v>10000</v>
      </c>
      <c r="V136" s="19"/>
      <c r="W136" s="19">
        <f t="shared" si="44"/>
        <v>10000</v>
      </c>
      <c r="X136" s="19">
        <v>10000</v>
      </c>
      <c r="Y136" s="19"/>
      <c r="Z136" s="19">
        <v>46500</v>
      </c>
      <c r="AA136" s="19">
        <f>Z136-AC136</f>
        <v>1070.8418749999983</v>
      </c>
      <c r="AB136" s="26">
        <f>AC136+AD136</f>
        <v>46500</v>
      </c>
      <c r="AC136" s="19">
        <v>45429.158125000002</v>
      </c>
      <c r="AD136" s="26">
        <v>1070.8418749999983</v>
      </c>
      <c r="AE136" s="19"/>
      <c r="AF136" s="107"/>
      <c r="AG136" s="107"/>
      <c r="AH136" s="107"/>
      <c r="AI136" s="107"/>
      <c r="AJ136" s="107"/>
      <c r="AK136" s="107"/>
      <c r="AL136" s="107"/>
      <c r="AM136" s="107"/>
      <c r="AN136" s="107"/>
      <c r="AO136" s="156">
        <f t="shared" si="41"/>
        <v>76500</v>
      </c>
      <c r="AP136" s="158">
        <f t="shared" si="42"/>
        <v>0</v>
      </c>
      <c r="AQ136" s="107"/>
      <c r="AS136" s="7"/>
      <c r="AT136" s="7">
        <v>1</v>
      </c>
      <c r="AU136" s="7"/>
      <c r="AV136" s="7"/>
    </row>
    <row r="137" spans="1:48" s="9" customFormat="1" ht="58.5" customHeight="1" x14ac:dyDescent="0.25">
      <c r="A137" s="132">
        <v>2</v>
      </c>
      <c r="B137" s="105" t="s">
        <v>200</v>
      </c>
      <c r="C137" s="94" t="s">
        <v>37</v>
      </c>
      <c r="D137" s="94" t="s">
        <v>223</v>
      </c>
      <c r="E137" s="94">
        <v>2023</v>
      </c>
      <c r="F137" s="94">
        <v>2025</v>
      </c>
      <c r="G137" s="94"/>
      <c r="H137" s="108" t="s">
        <v>506</v>
      </c>
      <c r="I137" s="122">
        <v>150000</v>
      </c>
      <c r="J137" s="122">
        <v>140000</v>
      </c>
      <c r="K137" s="122"/>
      <c r="L137" s="122"/>
      <c r="M137" s="130">
        <v>140000</v>
      </c>
      <c r="N137" s="122"/>
      <c r="O137" s="123"/>
      <c r="P137" s="19"/>
      <c r="Q137" s="19"/>
      <c r="R137" s="19">
        <f t="shared" si="43"/>
        <v>0</v>
      </c>
      <c r="S137" s="19"/>
      <c r="T137" s="19"/>
      <c r="U137" s="19"/>
      <c r="V137" s="19"/>
      <c r="W137" s="19">
        <f t="shared" si="44"/>
        <v>0</v>
      </c>
      <c r="X137" s="19"/>
      <c r="Y137" s="19"/>
      <c r="Z137" s="19">
        <v>90000</v>
      </c>
      <c r="AA137" s="19">
        <f>Z137-AC137</f>
        <v>18762.959051999991</v>
      </c>
      <c r="AB137" s="26">
        <f>AC137+AD137</f>
        <v>90000</v>
      </c>
      <c r="AC137" s="19">
        <f>56873.040948+14364</f>
        <v>71237.040948000009</v>
      </c>
      <c r="AD137" s="26">
        <v>18762.959051999991</v>
      </c>
      <c r="AE137" s="19"/>
      <c r="AF137" s="107"/>
      <c r="AG137" s="107"/>
      <c r="AH137" s="107"/>
      <c r="AI137" s="107"/>
      <c r="AJ137" s="26">
        <v>50000</v>
      </c>
      <c r="AK137" s="26"/>
      <c r="AL137" s="26"/>
      <c r="AM137" s="26"/>
      <c r="AN137" s="26"/>
      <c r="AO137" s="156">
        <f t="shared" si="41"/>
        <v>90000</v>
      </c>
      <c r="AP137" s="158">
        <f t="shared" si="42"/>
        <v>50000</v>
      </c>
      <c r="AQ137" s="27" t="s">
        <v>345</v>
      </c>
      <c r="AS137" s="7"/>
      <c r="AT137" s="7">
        <v>1</v>
      </c>
      <c r="AU137" s="7"/>
      <c r="AV137" s="7"/>
    </row>
    <row r="138" spans="1:48" s="9" customFormat="1" ht="51" x14ac:dyDescent="0.25">
      <c r="A138" s="132">
        <v>3</v>
      </c>
      <c r="B138" s="105" t="s">
        <v>201</v>
      </c>
      <c r="C138" s="94" t="s">
        <v>37</v>
      </c>
      <c r="D138" s="94" t="s">
        <v>224</v>
      </c>
      <c r="E138" s="94">
        <v>2021</v>
      </c>
      <c r="F138" s="94">
        <v>2024</v>
      </c>
      <c r="G138" s="94" t="s">
        <v>284</v>
      </c>
      <c r="H138" s="108" t="s">
        <v>337</v>
      </c>
      <c r="I138" s="122">
        <v>114000</v>
      </c>
      <c r="J138" s="122">
        <v>114000</v>
      </c>
      <c r="K138" s="122"/>
      <c r="L138" s="122"/>
      <c r="M138" s="122">
        <v>114000</v>
      </c>
      <c r="N138" s="122"/>
      <c r="O138" s="123"/>
      <c r="P138" s="19">
        <v>20000</v>
      </c>
      <c r="Q138" s="19"/>
      <c r="R138" s="19">
        <f t="shared" si="43"/>
        <v>20000</v>
      </c>
      <c r="S138" s="19">
        <v>20000</v>
      </c>
      <c r="T138" s="19"/>
      <c r="U138" s="19">
        <v>25000</v>
      </c>
      <c r="V138" s="19"/>
      <c r="W138" s="19">
        <f t="shared" si="44"/>
        <v>25000</v>
      </c>
      <c r="X138" s="19">
        <v>25000</v>
      </c>
      <c r="Y138" s="19"/>
      <c r="Z138" s="19">
        <v>69000</v>
      </c>
      <c r="AA138" s="19">
        <f>Z138-AC138</f>
        <v>3919.8029999999999</v>
      </c>
      <c r="AB138" s="26">
        <f>AC138+AD138</f>
        <v>69000</v>
      </c>
      <c r="AC138" s="19">
        <v>65080.197</v>
      </c>
      <c r="AD138" s="26">
        <v>3919.8029999999999</v>
      </c>
      <c r="AE138" s="19"/>
      <c r="AF138" s="107"/>
      <c r="AG138" s="107"/>
      <c r="AH138" s="107"/>
      <c r="AI138" s="107"/>
      <c r="AJ138" s="107"/>
      <c r="AK138" s="107"/>
      <c r="AL138" s="107"/>
      <c r="AM138" s="107"/>
      <c r="AN138" s="107"/>
      <c r="AO138" s="156">
        <f t="shared" si="41"/>
        <v>114000</v>
      </c>
      <c r="AP138" s="158">
        <f t="shared" si="42"/>
        <v>0</v>
      </c>
      <c r="AQ138" s="107"/>
      <c r="AS138" s="7"/>
      <c r="AT138" s="7">
        <v>1</v>
      </c>
      <c r="AU138" s="7"/>
      <c r="AV138" s="7"/>
    </row>
    <row r="139" spans="1:48" s="6" customFormat="1" ht="31.5" x14ac:dyDescent="0.25">
      <c r="A139" s="98" t="s">
        <v>116</v>
      </c>
      <c r="B139" s="99" t="s">
        <v>95</v>
      </c>
      <c r="C139" s="101"/>
      <c r="D139" s="101"/>
      <c r="E139" s="101"/>
      <c r="F139" s="101"/>
      <c r="G139" s="101"/>
      <c r="H139" s="119"/>
      <c r="I139" s="121">
        <f t="shared" ref="I139:AN139" si="67">SUM(I140:I140)</f>
        <v>0</v>
      </c>
      <c r="J139" s="121">
        <f t="shared" si="67"/>
        <v>0</v>
      </c>
      <c r="K139" s="121">
        <f t="shared" si="67"/>
        <v>0</v>
      </c>
      <c r="L139" s="121">
        <f t="shared" si="67"/>
        <v>0</v>
      </c>
      <c r="M139" s="121">
        <f t="shared" si="67"/>
        <v>0</v>
      </c>
      <c r="N139" s="121">
        <f t="shared" si="67"/>
        <v>0</v>
      </c>
      <c r="O139" s="121">
        <f t="shared" si="67"/>
        <v>0</v>
      </c>
      <c r="P139" s="121">
        <f t="shared" si="67"/>
        <v>0</v>
      </c>
      <c r="Q139" s="121">
        <f t="shared" si="67"/>
        <v>0</v>
      </c>
      <c r="R139" s="121">
        <f t="shared" si="67"/>
        <v>0</v>
      </c>
      <c r="S139" s="121">
        <f t="shared" si="67"/>
        <v>0</v>
      </c>
      <c r="T139" s="121">
        <f t="shared" si="67"/>
        <v>0</v>
      </c>
      <c r="U139" s="121">
        <f t="shared" si="67"/>
        <v>0</v>
      </c>
      <c r="V139" s="121">
        <f t="shared" si="67"/>
        <v>0</v>
      </c>
      <c r="W139" s="121">
        <f t="shared" si="67"/>
        <v>0</v>
      </c>
      <c r="X139" s="121">
        <f t="shared" si="67"/>
        <v>0</v>
      </c>
      <c r="Y139" s="121">
        <f t="shared" si="67"/>
        <v>0</v>
      </c>
      <c r="Z139" s="121">
        <f t="shared" si="67"/>
        <v>0</v>
      </c>
      <c r="AA139" s="121">
        <f t="shared" si="67"/>
        <v>0</v>
      </c>
      <c r="AB139" s="121">
        <f t="shared" si="67"/>
        <v>0</v>
      </c>
      <c r="AC139" s="121">
        <f t="shared" si="67"/>
        <v>0</v>
      </c>
      <c r="AD139" s="121">
        <f t="shared" si="67"/>
        <v>0</v>
      </c>
      <c r="AE139" s="121">
        <f t="shared" si="67"/>
        <v>0</v>
      </c>
      <c r="AF139" s="121">
        <f t="shared" si="67"/>
        <v>0</v>
      </c>
      <c r="AG139" s="121">
        <f t="shared" si="67"/>
        <v>0</v>
      </c>
      <c r="AH139" s="121">
        <f t="shared" si="67"/>
        <v>0</v>
      </c>
      <c r="AI139" s="121">
        <f t="shared" si="67"/>
        <v>0</v>
      </c>
      <c r="AJ139" s="121">
        <f t="shared" si="67"/>
        <v>0</v>
      </c>
      <c r="AK139" s="121">
        <f t="shared" si="67"/>
        <v>0</v>
      </c>
      <c r="AL139" s="121">
        <f t="shared" si="67"/>
        <v>0</v>
      </c>
      <c r="AM139" s="121">
        <f t="shared" si="67"/>
        <v>0</v>
      </c>
      <c r="AN139" s="121">
        <f t="shared" si="67"/>
        <v>0</v>
      </c>
      <c r="AO139" s="156">
        <f t="shared" si="41"/>
        <v>0</v>
      </c>
      <c r="AP139" s="158">
        <f t="shared" si="42"/>
        <v>0</v>
      </c>
      <c r="AQ139" s="95"/>
      <c r="AS139" s="5"/>
      <c r="AT139" s="5"/>
      <c r="AU139" s="5"/>
      <c r="AV139" s="5"/>
    </row>
    <row r="140" spans="1:48" s="110" customFormat="1" ht="18.75" x14ac:dyDescent="0.25">
      <c r="A140" s="133"/>
      <c r="B140" s="134"/>
      <c r="C140" s="25"/>
      <c r="D140" s="25"/>
      <c r="E140" s="25"/>
      <c r="F140" s="25"/>
      <c r="G140" s="25"/>
      <c r="H140" s="129"/>
      <c r="I140" s="130"/>
      <c r="J140" s="130"/>
      <c r="K140" s="130"/>
      <c r="L140" s="130"/>
      <c r="M140" s="130"/>
      <c r="N140" s="130"/>
      <c r="O140" s="131"/>
      <c r="P140" s="26"/>
      <c r="Q140" s="26"/>
      <c r="R140" s="26"/>
      <c r="S140" s="26"/>
      <c r="T140" s="26"/>
      <c r="U140" s="26"/>
      <c r="V140" s="26"/>
      <c r="W140" s="26"/>
      <c r="X140" s="26"/>
      <c r="Y140" s="26"/>
      <c r="Z140" s="26"/>
      <c r="AA140" s="26"/>
      <c r="AB140" s="26"/>
      <c r="AC140" s="26"/>
      <c r="AD140" s="26"/>
      <c r="AE140" s="26"/>
      <c r="AF140" s="109"/>
      <c r="AG140" s="109"/>
      <c r="AH140" s="109"/>
      <c r="AI140" s="109"/>
      <c r="AJ140" s="26"/>
      <c r="AK140" s="26"/>
      <c r="AL140" s="26"/>
      <c r="AM140" s="26"/>
      <c r="AN140" s="26"/>
      <c r="AO140" s="156">
        <f t="shared" si="41"/>
        <v>0</v>
      </c>
      <c r="AP140" s="158">
        <f t="shared" si="42"/>
        <v>0</v>
      </c>
      <c r="AQ140" s="27"/>
      <c r="AS140" s="28"/>
      <c r="AT140" s="28"/>
      <c r="AU140" s="28"/>
      <c r="AV140" s="28"/>
    </row>
    <row r="141" spans="1:48" s="9" customFormat="1" ht="18.75" x14ac:dyDescent="0.25">
      <c r="A141" s="142" t="s">
        <v>202</v>
      </c>
      <c r="B141" s="143" t="s">
        <v>203</v>
      </c>
      <c r="C141" s="94"/>
      <c r="D141" s="94"/>
      <c r="E141" s="94"/>
      <c r="F141" s="94"/>
      <c r="G141" s="94"/>
      <c r="H141" s="144"/>
      <c r="I141" s="145"/>
      <c r="J141" s="145"/>
      <c r="K141" s="145"/>
      <c r="L141" s="145"/>
      <c r="M141" s="145"/>
      <c r="N141" s="145"/>
      <c r="O141" s="145"/>
      <c r="P141" s="21"/>
      <c r="Q141" s="21"/>
      <c r="R141" s="19">
        <f t="shared" si="43"/>
        <v>0</v>
      </c>
      <c r="S141" s="21"/>
      <c r="T141" s="21"/>
      <c r="U141" s="21"/>
      <c r="V141" s="21"/>
      <c r="W141" s="19">
        <f t="shared" si="44"/>
        <v>0</v>
      </c>
      <c r="X141" s="21"/>
      <c r="Y141" s="21"/>
      <c r="Z141" s="21"/>
      <c r="AA141" s="21"/>
      <c r="AB141" s="21"/>
      <c r="AC141" s="21"/>
      <c r="AD141" s="21"/>
      <c r="AE141" s="21"/>
      <c r="AF141" s="107"/>
      <c r="AG141" s="107"/>
      <c r="AH141" s="107"/>
      <c r="AI141" s="107"/>
      <c r="AJ141" s="107"/>
      <c r="AK141" s="107"/>
      <c r="AL141" s="107"/>
      <c r="AM141" s="107"/>
      <c r="AN141" s="107"/>
      <c r="AO141" s="156">
        <f t="shared" si="41"/>
        <v>0</v>
      </c>
      <c r="AP141" s="158">
        <f t="shared" si="42"/>
        <v>0</v>
      </c>
      <c r="AQ141" s="107"/>
      <c r="AS141" s="7"/>
      <c r="AT141" s="7"/>
      <c r="AU141" s="7"/>
      <c r="AV141" s="7"/>
    </row>
    <row r="142" spans="1:48" s="9" customFormat="1" ht="58.5" customHeight="1" x14ac:dyDescent="0.25">
      <c r="A142" s="142" t="s">
        <v>204</v>
      </c>
      <c r="B142" s="143" t="s">
        <v>205</v>
      </c>
      <c r="C142" s="94"/>
      <c r="D142" s="94"/>
      <c r="E142" s="94"/>
      <c r="F142" s="94"/>
      <c r="G142" s="94"/>
      <c r="H142" s="146"/>
      <c r="I142" s="121">
        <f t="shared" ref="I142" si="68">SUM(I144:I146)</f>
        <v>8445739</v>
      </c>
      <c r="J142" s="121">
        <f t="shared" ref="J142:AN142" si="69">SUM(J144:J146)</f>
        <v>8445739</v>
      </c>
      <c r="K142" s="121">
        <f t="shared" si="69"/>
        <v>6861739</v>
      </c>
      <c r="L142" s="121">
        <f t="shared" si="69"/>
        <v>6861739</v>
      </c>
      <c r="M142" s="121">
        <f t="shared" si="69"/>
        <v>1449566</v>
      </c>
      <c r="N142" s="121">
        <f t="shared" si="69"/>
        <v>0</v>
      </c>
      <c r="O142" s="121">
        <f t="shared" si="69"/>
        <v>0</v>
      </c>
      <c r="P142" s="121">
        <f t="shared" si="69"/>
        <v>575000</v>
      </c>
      <c r="Q142" s="121">
        <f t="shared" si="69"/>
        <v>0</v>
      </c>
      <c r="R142" s="121">
        <f t="shared" si="69"/>
        <v>50644.878117</v>
      </c>
      <c r="S142" s="121">
        <f t="shared" si="69"/>
        <v>50644.878117</v>
      </c>
      <c r="T142" s="121">
        <f t="shared" si="69"/>
        <v>0</v>
      </c>
      <c r="U142" s="121">
        <f t="shared" si="69"/>
        <v>0</v>
      </c>
      <c r="V142" s="121">
        <f t="shared" si="69"/>
        <v>0</v>
      </c>
      <c r="W142" s="121">
        <f t="shared" si="69"/>
        <v>0</v>
      </c>
      <c r="X142" s="121">
        <f t="shared" si="69"/>
        <v>0</v>
      </c>
      <c r="Y142" s="121">
        <f t="shared" si="69"/>
        <v>0</v>
      </c>
      <c r="Z142" s="121">
        <f t="shared" si="69"/>
        <v>658453.97499999998</v>
      </c>
      <c r="AA142" s="121">
        <f t="shared" si="69"/>
        <v>3115</v>
      </c>
      <c r="AB142" s="121">
        <f t="shared" si="69"/>
        <v>633832.03731200006</v>
      </c>
      <c r="AC142" s="121">
        <f t="shared" si="69"/>
        <v>630717.03731200006</v>
      </c>
      <c r="AD142" s="121">
        <f t="shared" si="69"/>
        <v>3115</v>
      </c>
      <c r="AE142" s="121">
        <f t="shared" si="69"/>
        <v>425014.9</v>
      </c>
      <c r="AF142" s="121">
        <f t="shared" si="69"/>
        <v>0</v>
      </c>
      <c r="AG142" s="121">
        <f t="shared" si="69"/>
        <v>425014.9</v>
      </c>
      <c r="AH142" s="121">
        <f t="shared" si="69"/>
        <v>415593.445702</v>
      </c>
      <c r="AI142" s="121">
        <f t="shared" si="69"/>
        <v>0</v>
      </c>
      <c r="AJ142" s="121">
        <f t="shared" si="69"/>
        <v>315453.125</v>
      </c>
      <c r="AK142" s="121">
        <f t="shared" si="69"/>
        <v>0</v>
      </c>
      <c r="AL142" s="121">
        <f t="shared" si="69"/>
        <v>0</v>
      </c>
      <c r="AM142" s="121">
        <f t="shared" si="69"/>
        <v>0</v>
      </c>
      <c r="AN142" s="121">
        <f t="shared" si="69"/>
        <v>0</v>
      </c>
      <c r="AO142" s="156">
        <f t="shared" ref="AO142:AO155" si="70">P142+U142+Z142+AE142</f>
        <v>1658468.875</v>
      </c>
      <c r="AP142" s="158">
        <f t="shared" ref="AP142:AP155" si="71">M142-AO142</f>
        <v>-208902.875</v>
      </c>
      <c r="AQ142" s="107"/>
      <c r="AS142" s="7"/>
      <c r="AT142" s="7"/>
      <c r="AU142" s="7"/>
      <c r="AV142" s="7"/>
    </row>
    <row r="143" spans="1:48" s="9" customFormat="1" ht="47.25" x14ac:dyDescent="0.25">
      <c r="A143" s="98" t="s">
        <v>114</v>
      </c>
      <c r="B143" s="99" t="s">
        <v>34</v>
      </c>
      <c r="C143" s="94"/>
      <c r="D143" s="94"/>
      <c r="E143" s="94"/>
      <c r="F143" s="94"/>
      <c r="G143" s="94"/>
      <c r="H143" s="146"/>
      <c r="I143" s="121">
        <f>SUM(I144:I146)</f>
        <v>8445739</v>
      </c>
      <c r="J143" s="121">
        <f t="shared" ref="J143:AN143" si="72">SUM(J144:J146)</f>
        <v>8445739</v>
      </c>
      <c r="K143" s="121">
        <f t="shared" si="72"/>
        <v>6861739</v>
      </c>
      <c r="L143" s="121">
        <f t="shared" si="72"/>
        <v>6861739</v>
      </c>
      <c r="M143" s="121">
        <f t="shared" si="72"/>
        <v>1449566</v>
      </c>
      <c r="N143" s="121">
        <f t="shared" si="72"/>
        <v>0</v>
      </c>
      <c r="O143" s="121">
        <f t="shared" si="72"/>
        <v>0</v>
      </c>
      <c r="P143" s="121">
        <f t="shared" si="72"/>
        <v>575000</v>
      </c>
      <c r="Q143" s="121">
        <f t="shared" si="72"/>
        <v>0</v>
      </c>
      <c r="R143" s="121">
        <f t="shared" si="72"/>
        <v>50644.878117</v>
      </c>
      <c r="S143" s="121">
        <f t="shared" si="72"/>
        <v>50644.878117</v>
      </c>
      <c r="T143" s="121">
        <f t="shared" si="72"/>
        <v>0</v>
      </c>
      <c r="U143" s="121">
        <f t="shared" si="72"/>
        <v>0</v>
      </c>
      <c r="V143" s="121">
        <f t="shared" si="72"/>
        <v>0</v>
      </c>
      <c r="W143" s="121">
        <f t="shared" si="72"/>
        <v>0</v>
      </c>
      <c r="X143" s="121">
        <f t="shared" si="72"/>
        <v>0</v>
      </c>
      <c r="Y143" s="121">
        <f t="shared" si="72"/>
        <v>0</v>
      </c>
      <c r="Z143" s="121">
        <f t="shared" si="72"/>
        <v>658453.97499999998</v>
      </c>
      <c r="AA143" s="121">
        <f t="shared" si="72"/>
        <v>3115</v>
      </c>
      <c r="AB143" s="121">
        <f t="shared" si="72"/>
        <v>633832.03731200006</v>
      </c>
      <c r="AC143" s="121">
        <f t="shared" si="72"/>
        <v>630717.03731200006</v>
      </c>
      <c r="AD143" s="121">
        <f t="shared" si="72"/>
        <v>3115</v>
      </c>
      <c r="AE143" s="121">
        <f t="shared" si="72"/>
        <v>425014.9</v>
      </c>
      <c r="AF143" s="121">
        <f t="shared" si="72"/>
        <v>0</v>
      </c>
      <c r="AG143" s="121">
        <f t="shared" si="72"/>
        <v>425014.9</v>
      </c>
      <c r="AH143" s="121">
        <f t="shared" si="72"/>
        <v>415593.445702</v>
      </c>
      <c r="AI143" s="121">
        <f t="shared" si="72"/>
        <v>0</v>
      </c>
      <c r="AJ143" s="121">
        <f t="shared" si="72"/>
        <v>315453.125</v>
      </c>
      <c r="AK143" s="121">
        <f t="shared" si="72"/>
        <v>0</v>
      </c>
      <c r="AL143" s="121">
        <f t="shared" si="72"/>
        <v>0</v>
      </c>
      <c r="AM143" s="121">
        <f t="shared" si="72"/>
        <v>0</v>
      </c>
      <c r="AN143" s="121">
        <f t="shared" si="72"/>
        <v>0</v>
      </c>
      <c r="AO143" s="156">
        <f t="shared" si="70"/>
        <v>1658468.875</v>
      </c>
      <c r="AP143" s="158">
        <f t="shared" si="71"/>
        <v>-208902.875</v>
      </c>
      <c r="AQ143" s="107"/>
      <c r="AS143" s="7"/>
      <c r="AT143" s="7"/>
      <c r="AU143" s="7"/>
      <c r="AV143" s="7"/>
    </row>
    <row r="144" spans="1:48" s="9" customFormat="1" ht="51" x14ac:dyDescent="0.25">
      <c r="A144" s="132">
        <v>1</v>
      </c>
      <c r="B144" s="147" t="s">
        <v>206</v>
      </c>
      <c r="C144" s="94" t="s">
        <v>37</v>
      </c>
      <c r="D144" s="94"/>
      <c r="E144" s="94">
        <v>2013</v>
      </c>
      <c r="F144" s="94">
        <v>2023</v>
      </c>
      <c r="G144" s="94"/>
      <c r="H144" s="108" t="s">
        <v>338</v>
      </c>
      <c r="I144" s="122">
        <v>7071948</v>
      </c>
      <c r="J144" s="122">
        <v>7071948</v>
      </c>
      <c r="K144" s="122">
        <v>6845948</v>
      </c>
      <c r="L144" s="122">
        <v>6845948</v>
      </c>
      <c r="M144" s="122">
        <v>226000</v>
      </c>
      <c r="N144" s="122"/>
      <c r="O144" s="122"/>
      <c r="P144" s="19">
        <v>225000</v>
      </c>
      <c r="Q144" s="19"/>
      <c r="R144" s="19">
        <f t="shared" si="43"/>
        <v>49754.683117</v>
      </c>
      <c r="S144" s="19">
        <v>49754.683117</v>
      </c>
      <c r="T144" s="19"/>
      <c r="U144" s="19"/>
      <c r="V144" s="19"/>
      <c r="W144" s="19">
        <f t="shared" si="44"/>
        <v>0</v>
      </c>
      <c r="X144" s="19"/>
      <c r="Y144" s="19"/>
      <c r="Z144" s="19">
        <v>176246</v>
      </c>
      <c r="AA144" s="19">
        <v>3115</v>
      </c>
      <c r="AB144" s="19">
        <f>AC144+AD144</f>
        <v>175634.69138400001</v>
      </c>
      <c r="AC144" s="19">
        <v>172519.69138400001</v>
      </c>
      <c r="AD144" s="26">
        <v>3115</v>
      </c>
      <c r="AE144" s="19"/>
      <c r="AF144" s="107"/>
      <c r="AG144" s="107"/>
      <c r="AH144" s="107"/>
      <c r="AI144" s="107"/>
      <c r="AJ144" s="107"/>
      <c r="AK144" s="107"/>
      <c r="AL144" s="107"/>
      <c r="AM144" s="107"/>
      <c r="AN144" s="107"/>
      <c r="AO144" s="156">
        <f t="shared" si="70"/>
        <v>401246</v>
      </c>
      <c r="AP144" s="158">
        <f t="shared" si="71"/>
        <v>-175246</v>
      </c>
      <c r="AQ144" s="106"/>
      <c r="AS144" s="7">
        <v>1</v>
      </c>
      <c r="AT144" s="7"/>
      <c r="AU144" s="7"/>
      <c r="AV144" s="7"/>
    </row>
    <row r="145" spans="1:48" s="9" customFormat="1" ht="102" x14ac:dyDescent="0.25">
      <c r="A145" s="112">
        <v>2</v>
      </c>
      <c r="B145" s="148" t="s">
        <v>207</v>
      </c>
      <c r="C145" s="94" t="s">
        <v>37</v>
      </c>
      <c r="D145" s="94"/>
      <c r="E145" s="94">
        <v>2012</v>
      </c>
      <c r="F145" s="94">
        <v>2025</v>
      </c>
      <c r="G145" s="94"/>
      <c r="H145" s="108" t="s">
        <v>511</v>
      </c>
      <c r="I145" s="122">
        <v>447791</v>
      </c>
      <c r="J145" s="122">
        <v>447791</v>
      </c>
      <c r="K145" s="122">
        <v>15791</v>
      </c>
      <c r="L145" s="122">
        <v>15791</v>
      </c>
      <c r="M145" s="122">
        <v>432000</v>
      </c>
      <c r="N145" s="122"/>
      <c r="O145" s="122"/>
      <c r="P145" s="19">
        <v>150000</v>
      </c>
      <c r="Q145" s="19"/>
      <c r="R145" s="19">
        <f t="shared" ref="R145:R154" si="73">S145+T145</f>
        <v>890.19500000000005</v>
      </c>
      <c r="S145" s="19">
        <v>890.19500000000005</v>
      </c>
      <c r="T145" s="19"/>
      <c r="U145" s="19"/>
      <c r="V145" s="19"/>
      <c r="W145" s="19">
        <f t="shared" ref="W145:W154" si="74">X145+Y145</f>
        <v>0</v>
      </c>
      <c r="X145" s="19"/>
      <c r="Y145" s="19"/>
      <c r="Z145" s="19">
        <v>203068</v>
      </c>
      <c r="AA145" s="19"/>
      <c r="AB145" s="19">
        <f>AC145+AD145</f>
        <v>192500.43908400001</v>
      </c>
      <c r="AC145" s="19">
        <v>192500.43908400001</v>
      </c>
      <c r="AD145" s="19"/>
      <c r="AE145" s="19">
        <v>125960</v>
      </c>
      <c r="AF145" s="107"/>
      <c r="AG145" s="19">
        <v>125960</v>
      </c>
      <c r="AH145" s="26">
        <v>122596.634548</v>
      </c>
      <c r="AI145" s="19"/>
      <c r="AJ145" s="19">
        <v>102082</v>
      </c>
      <c r="AK145" s="19"/>
      <c r="AL145" s="163"/>
      <c r="AM145" s="19"/>
      <c r="AN145" s="19"/>
      <c r="AO145" s="156">
        <f t="shared" si="70"/>
        <v>479028</v>
      </c>
      <c r="AP145" s="158">
        <f t="shared" si="71"/>
        <v>-47028</v>
      </c>
      <c r="AQ145" s="115" t="s">
        <v>358</v>
      </c>
      <c r="AR145" s="135">
        <f>R145+Z145+AE145</f>
        <v>329918.19500000001</v>
      </c>
      <c r="AS145" s="7">
        <v>1</v>
      </c>
      <c r="AT145" s="7"/>
      <c r="AU145" s="7"/>
      <c r="AV145" s="7"/>
    </row>
    <row r="146" spans="1:48" s="9" customFormat="1" ht="47.25" x14ac:dyDescent="0.25">
      <c r="A146" s="111" t="s">
        <v>208</v>
      </c>
      <c r="B146" s="113" t="s">
        <v>209</v>
      </c>
      <c r="C146" s="94" t="s">
        <v>37</v>
      </c>
      <c r="D146" s="94"/>
      <c r="E146" s="94">
        <v>2022</v>
      </c>
      <c r="F146" s="94">
        <v>2025</v>
      </c>
      <c r="G146" s="94"/>
      <c r="H146" s="108" t="s">
        <v>512</v>
      </c>
      <c r="I146" s="122">
        <v>926000</v>
      </c>
      <c r="J146" s="122">
        <v>926000</v>
      </c>
      <c r="K146" s="122"/>
      <c r="L146" s="122"/>
      <c r="M146" s="122">
        <v>791566</v>
      </c>
      <c r="N146" s="122"/>
      <c r="O146" s="122"/>
      <c r="P146" s="19">
        <v>200000</v>
      </c>
      <c r="Q146" s="19"/>
      <c r="R146" s="19">
        <f t="shared" si="73"/>
        <v>0</v>
      </c>
      <c r="S146" s="19"/>
      <c r="T146" s="19"/>
      <c r="U146" s="19"/>
      <c r="V146" s="19"/>
      <c r="W146" s="19">
        <f t="shared" si="74"/>
        <v>0</v>
      </c>
      <c r="X146" s="19"/>
      <c r="Y146" s="19"/>
      <c r="Z146" s="19">
        <v>279139.97499999998</v>
      </c>
      <c r="AA146" s="19"/>
      <c r="AB146" s="19">
        <f>AC146+AD146</f>
        <v>265696.90684399998</v>
      </c>
      <c r="AC146" s="19">
        <v>265696.90684399998</v>
      </c>
      <c r="AD146" s="19"/>
      <c r="AE146" s="160">
        <v>299054.90000000002</v>
      </c>
      <c r="AF146" s="107"/>
      <c r="AG146" s="19">
        <v>299054.90000000002</v>
      </c>
      <c r="AH146" s="26">
        <v>292996.811154</v>
      </c>
      <c r="AI146" s="19"/>
      <c r="AJ146" s="19">
        <v>213371.125</v>
      </c>
      <c r="AK146" s="19"/>
      <c r="AL146" s="163"/>
      <c r="AM146" s="19"/>
      <c r="AN146" s="19"/>
      <c r="AO146" s="156">
        <f t="shared" si="70"/>
        <v>778194.875</v>
      </c>
      <c r="AP146" s="158">
        <f t="shared" si="71"/>
        <v>13371.125</v>
      </c>
      <c r="AQ146" s="115" t="s">
        <v>358</v>
      </c>
      <c r="AR146" s="135">
        <f>R146+Z146+AE146</f>
        <v>578194.875</v>
      </c>
      <c r="AS146" s="7">
        <v>1</v>
      </c>
      <c r="AT146" s="7"/>
      <c r="AU146" s="7"/>
      <c r="AV146" s="7"/>
    </row>
    <row r="147" spans="1:48" s="9" customFormat="1" ht="37.5" x14ac:dyDescent="0.25">
      <c r="A147" s="118" t="s">
        <v>210</v>
      </c>
      <c r="B147" s="97" t="s">
        <v>211</v>
      </c>
      <c r="C147" s="94"/>
      <c r="D147" s="94"/>
      <c r="E147" s="94"/>
      <c r="F147" s="94"/>
      <c r="G147" s="94"/>
      <c r="H147" s="119"/>
      <c r="I147" s="121"/>
      <c r="J147" s="121"/>
      <c r="K147" s="121"/>
      <c r="L147" s="121"/>
      <c r="M147" s="121">
        <v>80000</v>
      </c>
      <c r="N147" s="121"/>
      <c r="O147" s="149"/>
      <c r="P147" s="22"/>
      <c r="Q147" s="22"/>
      <c r="R147" s="21">
        <f t="shared" si="73"/>
        <v>0</v>
      </c>
      <c r="S147" s="22"/>
      <c r="T147" s="22"/>
      <c r="U147" s="22"/>
      <c r="V147" s="22"/>
      <c r="W147" s="21">
        <f t="shared" si="74"/>
        <v>0</v>
      </c>
      <c r="X147" s="22"/>
      <c r="Y147" s="22"/>
      <c r="Z147" s="22"/>
      <c r="AA147" s="22"/>
      <c r="AB147" s="22"/>
      <c r="AC147" s="22"/>
      <c r="AD147" s="22"/>
      <c r="AE147" s="22"/>
      <c r="AF147" s="107"/>
      <c r="AG147" s="107"/>
      <c r="AH147" s="107"/>
      <c r="AI147" s="107"/>
      <c r="AJ147" s="107"/>
      <c r="AK147" s="107"/>
      <c r="AL147" s="107"/>
      <c r="AM147" s="107"/>
      <c r="AN147" s="107"/>
      <c r="AO147" s="156">
        <f t="shared" si="70"/>
        <v>0</v>
      </c>
      <c r="AP147" s="158">
        <f t="shared" si="71"/>
        <v>80000</v>
      </c>
      <c r="AQ147" s="107"/>
      <c r="AS147" s="7"/>
      <c r="AT147" s="7"/>
      <c r="AU147" s="7"/>
      <c r="AV147" s="7"/>
    </row>
    <row r="148" spans="1:48" s="9" customFormat="1" ht="18.75" x14ac:dyDescent="0.25">
      <c r="A148" s="112"/>
      <c r="B148" s="113"/>
      <c r="C148" s="94"/>
      <c r="D148" s="94"/>
      <c r="E148" s="94"/>
      <c r="F148" s="94"/>
      <c r="G148" s="94"/>
      <c r="H148" s="108"/>
      <c r="I148" s="122"/>
      <c r="J148" s="122"/>
      <c r="K148" s="122"/>
      <c r="L148" s="122"/>
      <c r="M148" s="122"/>
      <c r="N148" s="122"/>
      <c r="O148" s="137"/>
      <c r="P148" s="20"/>
      <c r="Q148" s="20"/>
      <c r="R148" s="19">
        <f t="shared" si="73"/>
        <v>0</v>
      </c>
      <c r="S148" s="20"/>
      <c r="T148" s="20"/>
      <c r="U148" s="20"/>
      <c r="V148" s="20"/>
      <c r="W148" s="19">
        <f t="shared" si="74"/>
        <v>0</v>
      </c>
      <c r="X148" s="20"/>
      <c r="Y148" s="20"/>
      <c r="Z148" s="20"/>
      <c r="AA148" s="20"/>
      <c r="AB148" s="20"/>
      <c r="AC148" s="20"/>
      <c r="AD148" s="20"/>
      <c r="AE148" s="20"/>
      <c r="AF148" s="107"/>
      <c r="AG148" s="107"/>
      <c r="AH148" s="107"/>
      <c r="AI148" s="107"/>
      <c r="AJ148" s="107"/>
      <c r="AK148" s="107"/>
      <c r="AL148" s="107"/>
      <c r="AM148" s="107"/>
      <c r="AN148" s="107"/>
      <c r="AO148" s="156">
        <f t="shared" si="70"/>
        <v>0</v>
      </c>
      <c r="AP148" s="158">
        <f t="shared" si="71"/>
        <v>0</v>
      </c>
      <c r="AQ148" s="107"/>
      <c r="AS148" s="7"/>
      <c r="AT148" s="7"/>
      <c r="AU148" s="7"/>
      <c r="AV148" s="7"/>
    </row>
    <row r="149" spans="1:48" s="9" customFormat="1" ht="37.5" x14ac:dyDescent="0.25">
      <c r="A149" s="150" t="s">
        <v>37</v>
      </c>
      <c r="B149" s="151" t="s">
        <v>212</v>
      </c>
      <c r="C149" s="94"/>
      <c r="D149" s="94"/>
      <c r="E149" s="94"/>
      <c r="F149" s="94"/>
      <c r="G149" s="94"/>
      <c r="H149" s="152"/>
      <c r="I149" s="121">
        <f>I150</f>
        <v>246000</v>
      </c>
      <c r="J149" s="121">
        <f t="shared" ref="J149:AN150" si="75">J150</f>
        <v>246000</v>
      </c>
      <c r="K149" s="121">
        <f t="shared" si="75"/>
        <v>0</v>
      </c>
      <c r="L149" s="121">
        <f t="shared" si="75"/>
        <v>0</v>
      </c>
      <c r="M149" s="121">
        <f t="shared" si="75"/>
        <v>246000</v>
      </c>
      <c r="N149" s="121">
        <f t="shared" si="75"/>
        <v>0</v>
      </c>
      <c r="O149" s="121">
        <f t="shared" si="75"/>
        <v>0</v>
      </c>
      <c r="P149" s="121">
        <f t="shared" si="75"/>
        <v>0</v>
      </c>
      <c r="Q149" s="121">
        <f t="shared" si="75"/>
        <v>0</v>
      </c>
      <c r="R149" s="121">
        <f t="shared" si="75"/>
        <v>0</v>
      </c>
      <c r="S149" s="121">
        <f t="shared" si="75"/>
        <v>0</v>
      </c>
      <c r="T149" s="121">
        <f t="shared" si="75"/>
        <v>0</v>
      </c>
      <c r="U149" s="121">
        <f t="shared" si="75"/>
        <v>0</v>
      </c>
      <c r="V149" s="121">
        <f t="shared" si="75"/>
        <v>0</v>
      </c>
      <c r="W149" s="121">
        <f t="shared" si="75"/>
        <v>0</v>
      </c>
      <c r="X149" s="121">
        <f t="shared" si="75"/>
        <v>0</v>
      </c>
      <c r="Y149" s="121">
        <f t="shared" si="75"/>
        <v>0</v>
      </c>
      <c r="Z149" s="121">
        <f t="shared" si="75"/>
        <v>231636</v>
      </c>
      <c r="AA149" s="121">
        <f t="shared" si="75"/>
        <v>161425.34232300002</v>
      </c>
      <c r="AB149" s="121">
        <f t="shared" si="75"/>
        <v>231636</v>
      </c>
      <c r="AC149" s="121">
        <f t="shared" si="75"/>
        <v>70210.657676999996</v>
      </c>
      <c r="AD149" s="121">
        <f t="shared" si="75"/>
        <v>161425.34232300002</v>
      </c>
      <c r="AE149" s="121">
        <f t="shared" si="75"/>
        <v>14364</v>
      </c>
      <c r="AF149" s="121">
        <f t="shared" si="75"/>
        <v>0</v>
      </c>
      <c r="AG149" s="121">
        <f t="shared" si="75"/>
        <v>14364</v>
      </c>
      <c r="AH149" s="121">
        <f t="shared" si="75"/>
        <v>14364</v>
      </c>
      <c r="AI149" s="121">
        <f t="shared" si="75"/>
        <v>0</v>
      </c>
      <c r="AJ149" s="121">
        <f t="shared" si="75"/>
        <v>0</v>
      </c>
      <c r="AK149" s="121"/>
      <c r="AL149" s="121">
        <f t="shared" si="75"/>
        <v>0</v>
      </c>
      <c r="AM149" s="121">
        <f t="shared" si="75"/>
        <v>0</v>
      </c>
      <c r="AN149" s="121">
        <f t="shared" si="75"/>
        <v>0</v>
      </c>
      <c r="AO149" s="156">
        <f t="shared" si="70"/>
        <v>246000</v>
      </c>
      <c r="AP149" s="158">
        <f t="shared" si="71"/>
        <v>0</v>
      </c>
      <c r="AQ149" s="107"/>
      <c r="AR149" s="93" t="s">
        <v>76</v>
      </c>
      <c r="AS149" s="5">
        <f>SUM(AS150:AS155)</f>
        <v>0</v>
      </c>
      <c r="AT149" s="5">
        <f t="shared" ref="AT149:AV149" si="76">SUM(AT150:AT155)</f>
        <v>4</v>
      </c>
      <c r="AU149" s="5">
        <f t="shared" si="76"/>
        <v>0</v>
      </c>
      <c r="AV149" s="5">
        <f t="shared" si="76"/>
        <v>0</v>
      </c>
    </row>
    <row r="150" spans="1:48" s="9" customFormat="1" ht="31.5" x14ac:dyDescent="0.25">
      <c r="A150" s="98" t="s">
        <v>114</v>
      </c>
      <c r="B150" s="99" t="s">
        <v>35</v>
      </c>
      <c r="C150" s="94"/>
      <c r="D150" s="94"/>
      <c r="E150" s="94"/>
      <c r="F150" s="94"/>
      <c r="G150" s="94"/>
      <c r="H150" s="152"/>
      <c r="I150" s="121">
        <f>I151</f>
        <v>246000</v>
      </c>
      <c r="J150" s="121">
        <f t="shared" si="75"/>
        <v>246000</v>
      </c>
      <c r="K150" s="121">
        <f t="shared" si="75"/>
        <v>0</v>
      </c>
      <c r="L150" s="121">
        <f t="shared" si="75"/>
        <v>0</v>
      </c>
      <c r="M150" s="121">
        <f t="shared" si="75"/>
        <v>246000</v>
      </c>
      <c r="N150" s="121">
        <f t="shared" si="75"/>
        <v>0</v>
      </c>
      <c r="O150" s="121">
        <f t="shared" si="75"/>
        <v>0</v>
      </c>
      <c r="P150" s="121">
        <f t="shared" si="75"/>
        <v>0</v>
      </c>
      <c r="Q150" s="121">
        <f t="shared" si="75"/>
        <v>0</v>
      </c>
      <c r="R150" s="121">
        <f t="shared" si="75"/>
        <v>0</v>
      </c>
      <c r="S150" s="121">
        <f t="shared" si="75"/>
        <v>0</v>
      </c>
      <c r="T150" s="121">
        <f t="shared" si="75"/>
        <v>0</v>
      </c>
      <c r="U150" s="121">
        <f t="shared" si="75"/>
        <v>0</v>
      </c>
      <c r="V150" s="121">
        <f t="shared" si="75"/>
        <v>0</v>
      </c>
      <c r="W150" s="121">
        <f t="shared" si="75"/>
        <v>0</v>
      </c>
      <c r="X150" s="121">
        <f t="shared" si="75"/>
        <v>0</v>
      </c>
      <c r="Y150" s="121">
        <f t="shared" si="75"/>
        <v>0</v>
      </c>
      <c r="Z150" s="121">
        <f t="shared" si="75"/>
        <v>231636</v>
      </c>
      <c r="AA150" s="121">
        <f t="shared" si="75"/>
        <v>161425.34232300002</v>
      </c>
      <c r="AB150" s="121">
        <f t="shared" si="75"/>
        <v>231636</v>
      </c>
      <c r="AC150" s="121">
        <f t="shared" si="75"/>
        <v>70210.657676999996</v>
      </c>
      <c r="AD150" s="121">
        <f t="shared" si="75"/>
        <v>161425.34232300002</v>
      </c>
      <c r="AE150" s="121">
        <f t="shared" si="75"/>
        <v>14364</v>
      </c>
      <c r="AF150" s="121">
        <f t="shared" si="75"/>
        <v>0</v>
      </c>
      <c r="AG150" s="121">
        <f t="shared" si="75"/>
        <v>14364</v>
      </c>
      <c r="AH150" s="121">
        <f t="shared" si="75"/>
        <v>14364</v>
      </c>
      <c r="AI150" s="121">
        <f t="shared" si="75"/>
        <v>0</v>
      </c>
      <c r="AJ150" s="121">
        <f t="shared" si="75"/>
        <v>0</v>
      </c>
      <c r="AK150" s="121">
        <f t="shared" si="75"/>
        <v>0</v>
      </c>
      <c r="AL150" s="121">
        <f t="shared" si="75"/>
        <v>0</v>
      </c>
      <c r="AM150" s="121">
        <f t="shared" si="75"/>
        <v>0</v>
      </c>
      <c r="AN150" s="121">
        <f t="shared" si="75"/>
        <v>0</v>
      </c>
      <c r="AO150" s="156">
        <f t="shared" si="70"/>
        <v>246000</v>
      </c>
      <c r="AP150" s="158">
        <f t="shared" si="71"/>
        <v>0</v>
      </c>
      <c r="AQ150" s="107"/>
      <c r="AS150" s="7"/>
      <c r="AT150" s="7"/>
      <c r="AU150" s="7"/>
      <c r="AV150" s="7"/>
    </row>
    <row r="151" spans="1:48" s="9" customFormat="1" ht="47.25" x14ac:dyDescent="0.25">
      <c r="A151" s="102" t="s">
        <v>92</v>
      </c>
      <c r="B151" s="103" t="s">
        <v>117</v>
      </c>
      <c r="C151" s="94"/>
      <c r="D151" s="94"/>
      <c r="E151" s="94"/>
      <c r="F151" s="94"/>
      <c r="G151" s="94"/>
      <c r="H151" s="152"/>
      <c r="I151" s="121">
        <f>SUM(I152:I155)</f>
        <v>246000</v>
      </c>
      <c r="J151" s="121">
        <f t="shared" ref="J151:AN151" si="77">SUM(J152:J155)</f>
        <v>246000</v>
      </c>
      <c r="K151" s="121">
        <f t="shared" si="77"/>
        <v>0</v>
      </c>
      <c r="L151" s="121">
        <f t="shared" si="77"/>
        <v>0</v>
      </c>
      <c r="M151" s="121">
        <f t="shared" si="77"/>
        <v>246000</v>
      </c>
      <c r="N151" s="121">
        <f t="shared" si="77"/>
        <v>0</v>
      </c>
      <c r="O151" s="121">
        <f t="shared" si="77"/>
        <v>0</v>
      </c>
      <c r="P151" s="121">
        <f t="shared" si="77"/>
        <v>0</v>
      </c>
      <c r="Q151" s="121">
        <f t="shared" si="77"/>
        <v>0</v>
      </c>
      <c r="R151" s="121">
        <f t="shared" si="77"/>
        <v>0</v>
      </c>
      <c r="S151" s="121">
        <f t="shared" si="77"/>
        <v>0</v>
      </c>
      <c r="T151" s="121">
        <f t="shared" si="77"/>
        <v>0</v>
      </c>
      <c r="U151" s="121">
        <f t="shared" si="77"/>
        <v>0</v>
      </c>
      <c r="V151" s="121">
        <f t="shared" si="77"/>
        <v>0</v>
      </c>
      <c r="W151" s="121">
        <f t="shared" si="77"/>
        <v>0</v>
      </c>
      <c r="X151" s="121">
        <f t="shared" si="77"/>
        <v>0</v>
      </c>
      <c r="Y151" s="121">
        <f t="shared" si="77"/>
        <v>0</v>
      </c>
      <c r="Z151" s="121">
        <f t="shared" si="77"/>
        <v>231636</v>
      </c>
      <c r="AA151" s="121">
        <f t="shared" si="77"/>
        <v>161425.34232300002</v>
      </c>
      <c r="AB151" s="121">
        <f t="shared" si="77"/>
        <v>231636</v>
      </c>
      <c r="AC151" s="121">
        <f t="shared" si="77"/>
        <v>70210.657676999996</v>
      </c>
      <c r="AD151" s="121">
        <f t="shared" si="77"/>
        <v>161425.34232300002</v>
      </c>
      <c r="AE151" s="121">
        <f t="shared" si="77"/>
        <v>14364</v>
      </c>
      <c r="AF151" s="121">
        <f t="shared" si="77"/>
        <v>0</v>
      </c>
      <c r="AG151" s="121">
        <f t="shared" si="77"/>
        <v>14364</v>
      </c>
      <c r="AH151" s="121">
        <f t="shared" si="77"/>
        <v>14364</v>
      </c>
      <c r="AI151" s="121">
        <f t="shared" si="77"/>
        <v>0</v>
      </c>
      <c r="AJ151" s="121">
        <f t="shared" si="77"/>
        <v>0</v>
      </c>
      <c r="AK151" s="121">
        <f t="shared" si="77"/>
        <v>0</v>
      </c>
      <c r="AL151" s="121">
        <f t="shared" si="77"/>
        <v>0</v>
      </c>
      <c r="AM151" s="121">
        <f t="shared" si="77"/>
        <v>0</v>
      </c>
      <c r="AN151" s="121">
        <f t="shared" si="77"/>
        <v>0</v>
      </c>
      <c r="AO151" s="156">
        <f t="shared" si="70"/>
        <v>246000</v>
      </c>
      <c r="AP151" s="158">
        <f t="shared" si="71"/>
        <v>0</v>
      </c>
      <c r="AQ151" s="107"/>
      <c r="AS151" s="7"/>
      <c r="AT151" s="7"/>
      <c r="AU151" s="7"/>
      <c r="AV151" s="7"/>
    </row>
    <row r="152" spans="1:48" s="9" customFormat="1" ht="31.5" x14ac:dyDescent="0.25">
      <c r="A152" s="112">
        <v>1</v>
      </c>
      <c r="B152" s="113" t="s">
        <v>213</v>
      </c>
      <c r="C152" s="94" t="s">
        <v>37</v>
      </c>
      <c r="D152" s="94" t="s">
        <v>223</v>
      </c>
      <c r="E152" s="94">
        <v>2023</v>
      </c>
      <c r="F152" s="94">
        <v>2024</v>
      </c>
      <c r="G152" s="94"/>
      <c r="H152" s="108" t="s">
        <v>339</v>
      </c>
      <c r="I152" s="122">
        <v>95000</v>
      </c>
      <c r="J152" s="122">
        <v>95000</v>
      </c>
      <c r="K152" s="122"/>
      <c r="L152" s="122"/>
      <c r="M152" s="122">
        <v>95000</v>
      </c>
      <c r="N152" s="122"/>
      <c r="O152" s="137"/>
      <c r="P152" s="20"/>
      <c r="Q152" s="20"/>
      <c r="R152" s="19">
        <f t="shared" si="73"/>
        <v>0</v>
      </c>
      <c r="S152" s="20"/>
      <c r="T152" s="20"/>
      <c r="U152" s="20"/>
      <c r="V152" s="20"/>
      <c r="W152" s="19">
        <f t="shared" si="74"/>
        <v>0</v>
      </c>
      <c r="X152" s="20"/>
      <c r="Y152" s="20"/>
      <c r="Z152" s="20">
        <v>89636</v>
      </c>
      <c r="AA152" s="20">
        <f>Z152-AC152</f>
        <v>60038.805729</v>
      </c>
      <c r="AB152" s="19">
        <f>AC152+AD152</f>
        <v>89636</v>
      </c>
      <c r="AC152" s="20">
        <v>29597.194271</v>
      </c>
      <c r="AD152" s="29">
        <v>60038.805729</v>
      </c>
      <c r="AE152" s="20">
        <v>5364</v>
      </c>
      <c r="AF152" s="20"/>
      <c r="AG152" s="20">
        <v>5364</v>
      </c>
      <c r="AH152" s="20">
        <v>5364</v>
      </c>
      <c r="AI152" s="20"/>
      <c r="AJ152" s="20"/>
      <c r="AK152" s="20"/>
      <c r="AL152" s="20"/>
      <c r="AM152" s="20"/>
      <c r="AN152" s="20"/>
      <c r="AO152" s="156">
        <f t="shared" si="70"/>
        <v>95000</v>
      </c>
      <c r="AP152" s="158">
        <f t="shared" si="71"/>
        <v>0</v>
      </c>
      <c r="AQ152" s="106"/>
      <c r="AS152" s="7"/>
      <c r="AT152" s="7">
        <v>1</v>
      </c>
      <c r="AU152" s="7"/>
      <c r="AV152" s="7"/>
    </row>
    <row r="153" spans="1:48" s="9" customFormat="1" ht="81.75" customHeight="1" x14ac:dyDescent="0.25">
      <c r="A153" s="112">
        <v>2</v>
      </c>
      <c r="B153" s="113" t="s">
        <v>214</v>
      </c>
      <c r="C153" s="94" t="s">
        <v>37</v>
      </c>
      <c r="D153" s="94"/>
      <c r="E153" s="94">
        <v>2023</v>
      </c>
      <c r="F153" s="94">
        <v>2024</v>
      </c>
      <c r="G153" s="94"/>
      <c r="H153" s="108" t="s">
        <v>340</v>
      </c>
      <c r="I153" s="122">
        <v>47000</v>
      </c>
      <c r="J153" s="122">
        <v>47000</v>
      </c>
      <c r="K153" s="122"/>
      <c r="L153" s="122"/>
      <c r="M153" s="122">
        <v>47000</v>
      </c>
      <c r="N153" s="122"/>
      <c r="O153" s="137"/>
      <c r="P153" s="20"/>
      <c r="Q153" s="20"/>
      <c r="R153" s="19">
        <f t="shared" si="73"/>
        <v>0</v>
      </c>
      <c r="S153" s="20"/>
      <c r="T153" s="20"/>
      <c r="U153" s="20"/>
      <c r="V153" s="20"/>
      <c r="W153" s="19">
        <f t="shared" si="74"/>
        <v>0</v>
      </c>
      <c r="X153" s="20"/>
      <c r="Y153" s="20"/>
      <c r="Z153" s="20">
        <v>42000</v>
      </c>
      <c r="AA153" s="20">
        <f>Z153-AC153</f>
        <v>26188.389509000001</v>
      </c>
      <c r="AB153" s="19">
        <f>AC153+AD153</f>
        <v>42000</v>
      </c>
      <c r="AC153" s="20">
        <v>15811.610490999999</v>
      </c>
      <c r="AD153" s="29">
        <v>26188.389509000001</v>
      </c>
      <c r="AE153" s="20">
        <v>5000</v>
      </c>
      <c r="AF153" s="20"/>
      <c r="AG153" s="20">
        <v>5000</v>
      </c>
      <c r="AH153" s="20">
        <v>5000</v>
      </c>
      <c r="AI153" s="20"/>
      <c r="AJ153" s="20"/>
      <c r="AK153" s="20"/>
      <c r="AL153" s="20"/>
      <c r="AM153" s="20"/>
      <c r="AN153" s="20"/>
      <c r="AO153" s="156">
        <f t="shared" si="70"/>
        <v>47000</v>
      </c>
      <c r="AP153" s="158">
        <f t="shared" si="71"/>
        <v>0</v>
      </c>
      <c r="AQ153" s="106"/>
      <c r="AS153" s="7"/>
      <c r="AT153" s="7">
        <v>1</v>
      </c>
      <c r="AU153" s="7"/>
      <c r="AV153" s="7"/>
    </row>
    <row r="154" spans="1:48" s="9" customFormat="1" ht="47.25" x14ac:dyDescent="0.25">
      <c r="A154" s="112">
        <v>3</v>
      </c>
      <c r="B154" s="113" t="s">
        <v>215</v>
      </c>
      <c r="C154" s="94" t="s">
        <v>37</v>
      </c>
      <c r="D154" s="94"/>
      <c r="E154" s="94">
        <v>2023</v>
      </c>
      <c r="F154" s="94">
        <v>2024</v>
      </c>
      <c r="G154" s="94"/>
      <c r="H154" s="108" t="s">
        <v>341</v>
      </c>
      <c r="I154" s="122">
        <v>44000</v>
      </c>
      <c r="J154" s="122">
        <v>44000</v>
      </c>
      <c r="K154" s="122"/>
      <c r="L154" s="122"/>
      <c r="M154" s="122">
        <v>44000</v>
      </c>
      <c r="N154" s="122"/>
      <c r="O154" s="137"/>
      <c r="P154" s="20"/>
      <c r="Q154" s="20"/>
      <c r="R154" s="19">
        <f t="shared" si="73"/>
        <v>0</v>
      </c>
      <c r="S154" s="20"/>
      <c r="T154" s="20"/>
      <c r="U154" s="20"/>
      <c r="V154" s="20"/>
      <c r="W154" s="19">
        <f t="shared" si="74"/>
        <v>0</v>
      </c>
      <c r="X154" s="20"/>
      <c r="Y154" s="20"/>
      <c r="Z154" s="20">
        <v>40000</v>
      </c>
      <c r="AA154" s="20">
        <f>Z154-AC154</f>
        <v>15198.147085000001</v>
      </c>
      <c r="AB154" s="19">
        <f>AC154+AD154</f>
        <v>40000</v>
      </c>
      <c r="AC154" s="20">
        <v>24801.852914999999</v>
      </c>
      <c r="AD154" s="29">
        <v>15198.147085000001</v>
      </c>
      <c r="AE154" s="20">
        <v>4000</v>
      </c>
      <c r="AF154" s="20"/>
      <c r="AG154" s="20">
        <v>4000</v>
      </c>
      <c r="AH154" s="20">
        <v>4000</v>
      </c>
      <c r="AI154" s="20"/>
      <c r="AJ154" s="20"/>
      <c r="AK154" s="20"/>
      <c r="AL154" s="20"/>
      <c r="AM154" s="20"/>
      <c r="AN154" s="20"/>
      <c r="AO154" s="156">
        <f t="shared" si="70"/>
        <v>44000</v>
      </c>
      <c r="AP154" s="158">
        <f t="shared" si="71"/>
        <v>0</v>
      </c>
      <c r="AQ154" s="106"/>
      <c r="AS154" s="7"/>
      <c r="AT154" s="7">
        <v>1</v>
      </c>
      <c r="AU154" s="7"/>
      <c r="AV154" s="7"/>
    </row>
    <row r="155" spans="1:48" s="9" customFormat="1" ht="31.5" x14ac:dyDescent="0.25">
      <c r="A155" s="2">
        <v>4</v>
      </c>
      <c r="B155" s="153" t="s">
        <v>216</v>
      </c>
      <c r="C155" s="94" t="s">
        <v>37</v>
      </c>
      <c r="D155" s="94"/>
      <c r="E155" s="94">
        <v>2024</v>
      </c>
      <c r="F155" s="94">
        <v>2025</v>
      </c>
      <c r="G155" s="94"/>
      <c r="H155" s="108" t="s">
        <v>342</v>
      </c>
      <c r="I155" s="122">
        <v>60000</v>
      </c>
      <c r="J155" s="122">
        <v>60000</v>
      </c>
      <c r="K155" s="122"/>
      <c r="L155" s="122"/>
      <c r="M155" s="122">
        <v>60000</v>
      </c>
      <c r="N155" s="122"/>
      <c r="O155" s="122"/>
      <c r="P155" s="19"/>
      <c r="Q155" s="19"/>
      <c r="R155" s="19"/>
      <c r="S155" s="19"/>
      <c r="T155" s="19"/>
      <c r="U155" s="19"/>
      <c r="V155" s="19"/>
      <c r="W155" s="19"/>
      <c r="X155" s="20"/>
      <c r="Y155" s="19"/>
      <c r="Z155" s="19">
        <v>60000</v>
      </c>
      <c r="AA155" s="20">
        <f>Z155-AC155</f>
        <v>60000</v>
      </c>
      <c r="AB155" s="19">
        <f>AC155+AD155</f>
        <v>60000</v>
      </c>
      <c r="AC155" s="19"/>
      <c r="AD155" s="26">
        <v>60000</v>
      </c>
      <c r="AE155" s="19"/>
      <c r="AF155" s="20"/>
      <c r="AG155" s="20"/>
      <c r="AH155" s="20"/>
      <c r="AI155" s="20"/>
      <c r="AJ155" s="20"/>
      <c r="AK155" s="20"/>
      <c r="AL155" s="20"/>
      <c r="AM155" s="20"/>
      <c r="AN155" s="20"/>
      <c r="AO155" s="156">
        <f t="shared" si="70"/>
        <v>60000</v>
      </c>
      <c r="AP155" s="158">
        <f t="shared" si="71"/>
        <v>0</v>
      </c>
      <c r="AQ155" s="106"/>
      <c r="AS155" s="7"/>
      <c r="AT155" s="7">
        <v>1</v>
      </c>
      <c r="AU155" s="7"/>
      <c r="AV155" s="7"/>
    </row>
    <row r="156" spans="1:48" x14ac:dyDescent="0.25">
      <c r="AS156" s="7"/>
      <c r="AT156" s="7"/>
      <c r="AU156" s="7"/>
      <c r="AV156" s="7"/>
    </row>
    <row r="159" spans="1:48" x14ac:dyDescent="0.25">
      <c r="AJ159" s="1" t="s">
        <v>513</v>
      </c>
    </row>
  </sheetData>
  <autoFilter ref="A12:AV156" xr:uid="{00000000-0009-0000-0000-000008000000}"/>
  <mergeCells count="79">
    <mergeCell ref="AS5:AV5"/>
    <mergeCell ref="AS6:AS10"/>
    <mergeCell ref="AT6:AT10"/>
    <mergeCell ref="AU6:AU10"/>
    <mergeCell ref="AV6:AV10"/>
    <mergeCell ref="A1:AQ1"/>
    <mergeCell ref="A2:AQ2"/>
    <mergeCell ref="A3:AQ3"/>
    <mergeCell ref="A4:AQ4"/>
    <mergeCell ref="A5:A11"/>
    <mergeCell ref="B5:B11"/>
    <mergeCell ref="C5:C11"/>
    <mergeCell ref="D5:D11"/>
    <mergeCell ref="E5:F6"/>
    <mergeCell ref="G5:G11"/>
    <mergeCell ref="M5:O6"/>
    <mergeCell ref="P5:AN5"/>
    <mergeCell ref="AQ5:AQ11"/>
    <mergeCell ref="P6:T6"/>
    <mergeCell ref="U6:Y6"/>
    <mergeCell ref="Z6:AD6"/>
    <mergeCell ref="AE6:AI6"/>
    <mergeCell ref="AJ6:AN6"/>
    <mergeCell ref="L7:L11"/>
    <mergeCell ref="I8:I11"/>
    <mergeCell ref="J8:J11"/>
    <mergeCell ref="H5:J6"/>
    <mergeCell ref="K5:L6"/>
    <mergeCell ref="AL7:AN7"/>
    <mergeCell ref="M7:M11"/>
    <mergeCell ref="N7:O7"/>
    <mergeCell ref="P7:Q7"/>
    <mergeCell ref="R7:T7"/>
    <mergeCell ref="U7:V7"/>
    <mergeCell ref="W7:Y7"/>
    <mergeCell ref="N8:N11"/>
    <mergeCell ref="O8:O11"/>
    <mergeCell ref="E7:E11"/>
    <mergeCell ref="F7:F11"/>
    <mergeCell ref="H7:H11"/>
    <mergeCell ref="I7:J7"/>
    <mergeCell ref="K7:K11"/>
    <mergeCell ref="P8:P11"/>
    <mergeCell ref="Q8:Q11"/>
    <mergeCell ref="Z7:AA7"/>
    <mergeCell ref="AB7:AD7"/>
    <mergeCell ref="AE7:AF7"/>
    <mergeCell ref="R8:R11"/>
    <mergeCell ref="S8:T8"/>
    <mergeCell ref="U8:U11"/>
    <mergeCell ref="V8:V11"/>
    <mergeCell ref="W8:W11"/>
    <mergeCell ref="X8:Y8"/>
    <mergeCell ref="S9:S11"/>
    <mergeCell ref="T9:T11"/>
    <mergeCell ref="X9:X11"/>
    <mergeCell ref="Y9:Y11"/>
    <mergeCell ref="Z8:Z11"/>
    <mergeCell ref="AG7:AI7"/>
    <mergeCell ref="AJ7:AK7"/>
    <mergeCell ref="AF8:AF11"/>
    <mergeCell ref="AC9:AC11"/>
    <mergeCell ref="AD9:AD11"/>
    <mergeCell ref="AO5:AO11"/>
    <mergeCell ref="AP5:AP11"/>
    <mergeCell ref="AA8:AA11"/>
    <mergeCell ref="AB8:AB11"/>
    <mergeCell ref="AC8:AD8"/>
    <mergeCell ref="AE8:AE11"/>
    <mergeCell ref="AM8:AN8"/>
    <mergeCell ref="AH9:AH11"/>
    <mergeCell ref="AI9:AI11"/>
    <mergeCell ref="AM9:AM11"/>
    <mergeCell ref="AN9:AN11"/>
    <mergeCell ref="AG8:AG11"/>
    <mergeCell ref="AH8:AI8"/>
    <mergeCell ref="AJ8:AJ11"/>
    <mergeCell ref="AK8:AK11"/>
    <mergeCell ref="AL8:AL11"/>
  </mergeCells>
  <pageMargins left="0.70866141732283472" right="0.70866141732283472" top="0.74803149606299213" bottom="0.74803149606299213" header="0.31496062992125984" footer="0.31496062992125984"/>
  <pageSetup paperSize="9" scale="22" orientation="landscape" r:id="rId1"/>
  <ignoredErrors>
    <ignoredError sqref="I55 J55:AN55 J57 R57 I59 J59:AN59"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B1 TH 21-25</vt:lpstr>
      <vt:lpstr>B2. Bieu Dc NSĐP 21-25</vt:lpstr>
      <vt:lpstr>B2. CTDC-KH-21-25-NTM</vt:lpstr>
      <vt:lpstr>B4.Dieu chinh trung han CT88-</vt:lpstr>
      <vt:lpstr>B5 DC NSDP 25</vt:lpstr>
      <vt:lpstr>B3.Bieu-NQ88-2025-do </vt:lpstr>
      <vt:lpstr>B4.Bieu Dc-NTM 2025-</vt:lpstr>
      <vt:lpstr>TH cac DonVi (k in)</vt:lpstr>
      <vt:lpstr>NSTW 21-25</vt:lpstr>
      <vt:lpstr>ODA 21-25</vt:lpstr>
      <vt:lpstr>DS nop BC</vt:lpstr>
      <vt:lpstr>nang luc tk</vt:lpstr>
      <vt:lpstr>'B1 TH 21-25'!Print_Area</vt:lpstr>
      <vt:lpstr>'B2. Bieu Dc NSĐP 21-25'!Print_Area</vt:lpstr>
      <vt:lpstr>'B2. CTDC-KH-21-25-NTM'!Print_Area</vt:lpstr>
      <vt:lpstr>'B3.Bieu-NQ88-2025-do '!Print_Area</vt:lpstr>
      <vt:lpstr>'B4.Bieu Dc-NTM 2025-'!Print_Area</vt:lpstr>
      <vt:lpstr>'B4.Dieu chinh trung han CT88-'!Print_Area</vt:lpstr>
      <vt:lpstr>'B5 DC NSDP 25'!Print_Area</vt:lpstr>
      <vt:lpstr>'NSTW 21-25'!Print_Area</vt:lpstr>
      <vt:lpstr>'ODA 21-25'!Print_Area</vt:lpstr>
      <vt:lpstr>'B2. Bieu Dc NSĐP 21-25'!Print_Titles</vt:lpstr>
      <vt:lpstr>'B2. CTDC-KH-21-25-NTM'!Print_Titles</vt:lpstr>
      <vt:lpstr>'B3.Bieu-NQ88-2025-do '!Print_Titles</vt:lpstr>
      <vt:lpstr>'B4.Bieu Dc-NTM 2025-'!Print_Titles</vt:lpstr>
      <vt:lpstr>'B4.Dieu chinh trung han CT88-'!Print_Titles</vt:lpstr>
      <vt:lpstr>'B5 DC NSDP 25'!Print_Titles</vt:lpstr>
      <vt:lpstr>'NSTW 21-25'!Print_Titles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pc</cp:lastModifiedBy>
  <cp:lastPrinted>2025-07-12T03:01:28Z</cp:lastPrinted>
  <dcterms:created xsi:type="dcterms:W3CDTF">2023-04-11T09:43:04Z</dcterms:created>
  <dcterms:modified xsi:type="dcterms:W3CDTF">2025-07-12T07:40:01Z</dcterms:modified>
</cp:coreProperties>
</file>